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R:\181155_klobouky_dps\181155_31_a01_dps\Pracovni\Rozpocet\190219_rozpocet\"/>
    </mc:Choice>
  </mc:AlternateContent>
  <xr:revisionPtr revIDLastSave="0" documentId="13_ncr:1_{002A006E-6D0A-44A8-B5F5-82875A7EAF1C}" xr6:coauthVersionLast="40" xr6:coauthVersionMax="40" xr10:uidLastSave="{00000000-0000-0000-0000-000000000000}"/>
  <bookViews>
    <workbookView xWindow="0" yWindow="0" windowWidth="24000" windowHeight="13950" xr2:uid="{00000000-000D-0000-FFFF-FFFF00000000}"/>
  </bookViews>
  <sheets>
    <sheet name="Rekapitulace stavby" sheetId="1" r:id="rId1"/>
    <sheet name="OST.1" sheetId="2" r:id="rId2"/>
    <sheet name="SO 01.1.1" sheetId="3" r:id="rId3"/>
    <sheet name="SO 01.1.2" sheetId="4" r:id="rId4"/>
    <sheet name="SO 01.1.3" sheetId="5" r:id="rId5"/>
    <sheet name="SO 01.1.4" sheetId="6" r:id="rId6"/>
    <sheet name="SO 01.2" sheetId="7" r:id="rId7"/>
    <sheet name="SO 02" sheetId="8" r:id="rId8"/>
    <sheet name="Pokyny pro vyplnění" sheetId="9" r:id="rId9"/>
  </sheets>
  <definedNames>
    <definedName name="_xlnm._FilterDatabase" localSheetId="1" hidden="1">OST.1!$C$81:$K$97</definedName>
    <definedName name="_xlnm._FilterDatabase" localSheetId="2" hidden="1">'SO 01.1.1'!$C$97:$K$249</definedName>
    <definedName name="_xlnm._FilterDatabase" localSheetId="3" hidden="1">'SO 01.1.2'!$C$97:$K$237</definedName>
    <definedName name="_xlnm._FilterDatabase" localSheetId="4" hidden="1">'SO 01.1.3'!$C$97:$K$268</definedName>
    <definedName name="_xlnm._FilterDatabase" localSheetId="5" hidden="1">'SO 01.1.4'!$C$95:$K$256</definedName>
    <definedName name="_xlnm._FilterDatabase" localSheetId="6" hidden="1">'SO 01.2'!$C$86:$K$191</definedName>
    <definedName name="_xlnm._FilterDatabase" localSheetId="7" hidden="1">'SO 02'!$C$81:$K$115</definedName>
    <definedName name="_xlnm.Print_Titles" localSheetId="1">OST.1!$81:$81</definedName>
    <definedName name="_xlnm.Print_Titles" localSheetId="0">'Rekapitulace stavby'!$52:$52</definedName>
    <definedName name="_xlnm.Print_Titles" localSheetId="2">'SO 01.1.1'!$97:$97</definedName>
    <definedName name="_xlnm.Print_Titles" localSheetId="3">'SO 01.1.2'!$97:$97</definedName>
    <definedName name="_xlnm.Print_Titles" localSheetId="4">'SO 01.1.3'!$97:$97</definedName>
    <definedName name="_xlnm.Print_Titles" localSheetId="5">'SO 01.1.4'!$95:$95</definedName>
    <definedName name="_xlnm.Print_Titles" localSheetId="6">'SO 01.2'!$86:$86</definedName>
    <definedName name="_xlnm.Print_Titles" localSheetId="7">'SO 02'!$81:$81</definedName>
    <definedName name="_xlnm.Print_Area" localSheetId="1">OST.1!$C$4:$J$39,OST.1!$C$45:$J$63,OST.1!$C$69:$K$97</definedName>
    <definedName name="_xlnm.Print_Area" localSheetId="8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stavby'!$C$42:$AQ$64</definedName>
    <definedName name="_xlnm.Print_Area" localSheetId="2">'SO 01.1.1'!$C$4:$J$41,'SO 01.1.1'!$C$47:$J$77,'SO 01.1.1'!$C$83:$K$249</definedName>
    <definedName name="_xlnm.Print_Area" localSheetId="3">'SO 01.1.2'!$C$4:$J$41,'SO 01.1.2'!$C$47:$J$77,'SO 01.1.2'!$C$83:$K$237</definedName>
    <definedName name="_xlnm.Print_Area" localSheetId="4">'SO 01.1.3'!$C$4:$J$41,'SO 01.1.3'!$C$47:$J$77,'SO 01.1.3'!$C$83:$K$268</definedName>
    <definedName name="_xlnm.Print_Area" localSheetId="5">'SO 01.1.4'!$C$4:$J$41,'SO 01.1.4'!$C$47:$J$75,'SO 01.1.4'!$C$81:$K$256</definedName>
    <definedName name="_xlnm.Print_Area" localSheetId="6">'SO 01.2'!$C$4:$J$39,'SO 01.2'!$C$45:$J$68,'SO 01.2'!$C$74:$K$191</definedName>
    <definedName name="_xlnm.Print_Area" localSheetId="7">'SO 02'!$C$4:$J$39,'SO 02'!$C$45:$J$63,'SO 02'!$C$69:$K$115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63" i="1" s="1"/>
  <c r="J35" i="8"/>
  <c r="AX63" i="1"/>
  <c r="BI115" i="8"/>
  <c r="BH115" i="8"/>
  <c r="BG115" i="8"/>
  <c r="BF115" i="8"/>
  <c r="T115" i="8"/>
  <c r="T114" i="8" s="1"/>
  <c r="R115" i="8"/>
  <c r="R114" i="8"/>
  <c r="P115" i="8"/>
  <c r="P114" i="8"/>
  <c r="BK115" i="8"/>
  <c r="BK114" i="8" s="1"/>
  <c r="J114" i="8"/>
  <c r="J62" i="8" s="1"/>
  <c r="J115" i="8"/>
  <c r="BE115" i="8"/>
  <c r="BI112" i="8"/>
  <c r="BH112" i="8"/>
  <c r="BG112" i="8"/>
  <c r="BF112" i="8"/>
  <c r="T112" i="8"/>
  <c r="R112" i="8"/>
  <c r="P112" i="8"/>
  <c r="BK112" i="8"/>
  <c r="J112" i="8"/>
  <c r="BE112" i="8"/>
  <c r="BI111" i="8"/>
  <c r="BH111" i="8"/>
  <c r="BG111" i="8"/>
  <c r="BF111" i="8"/>
  <c r="T111" i="8"/>
  <c r="R111" i="8"/>
  <c r="P111" i="8"/>
  <c r="BK111" i="8"/>
  <c r="J111" i="8"/>
  <c r="BE111" i="8" s="1"/>
  <c r="BI109" i="8"/>
  <c r="BH109" i="8"/>
  <c r="BG109" i="8"/>
  <c r="BF109" i="8"/>
  <c r="T109" i="8"/>
  <c r="R109" i="8"/>
  <c r="P109" i="8"/>
  <c r="BK109" i="8"/>
  <c r="J109" i="8"/>
  <c r="BE109" i="8" s="1"/>
  <c r="BI107" i="8"/>
  <c r="BH107" i="8"/>
  <c r="BG107" i="8"/>
  <c r="BF107" i="8"/>
  <c r="T107" i="8"/>
  <c r="R107" i="8"/>
  <c r="P107" i="8"/>
  <c r="BK107" i="8"/>
  <c r="J107" i="8"/>
  <c r="BE107" i="8" s="1"/>
  <c r="BI105" i="8"/>
  <c r="BH105" i="8"/>
  <c r="BG105" i="8"/>
  <c r="BF105" i="8"/>
  <c r="T105" i="8"/>
  <c r="R105" i="8"/>
  <c r="P105" i="8"/>
  <c r="BK105" i="8"/>
  <c r="J105" i="8"/>
  <c r="BE105" i="8" s="1"/>
  <c r="BI103" i="8"/>
  <c r="BH103" i="8"/>
  <c r="BG103" i="8"/>
  <c r="BF103" i="8"/>
  <c r="T103" i="8"/>
  <c r="R103" i="8"/>
  <c r="P103" i="8"/>
  <c r="BK103" i="8"/>
  <c r="J103" i="8"/>
  <c r="BE103" i="8" s="1"/>
  <c r="BI101" i="8"/>
  <c r="BH101" i="8"/>
  <c r="BG101" i="8"/>
  <c r="BF101" i="8"/>
  <c r="T101" i="8"/>
  <c r="R101" i="8"/>
  <c r="P101" i="8"/>
  <c r="BK101" i="8"/>
  <c r="J101" i="8"/>
  <c r="BE101" i="8" s="1"/>
  <c r="BI100" i="8"/>
  <c r="BH100" i="8"/>
  <c r="BG100" i="8"/>
  <c r="BF100" i="8"/>
  <c r="T100" i="8"/>
  <c r="R100" i="8"/>
  <c r="P100" i="8"/>
  <c r="BK100" i="8"/>
  <c r="J100" i="8"/>
  <c r="BE100" i="8"/>
  <c r="BI99" i="8"/>
  <c r="BH99" i="8"/>
  <c r="BG99" i="8"/>
  <c r="BF99" i="8"/>
  <c r="T99" i="8"/>
  <c r="R99" i="8"/>
  <c r="P99" i="8"/>
  <c r="BK99" i="8"/>
  <c r="J99" i="8"/>
  <c r="BE99" i="8" s="1"/>
  <c r="BI98" i="8"/>
  <c r="BH98" i="8"/>
  <c r="BG98" i="8"/>
  <c r="BF98" i="8"/>
  <c r="T98" i="8"/>
  <c r="R98" i="8"/>
  <c r="P98" i="8"/>
  <c r="BK98" i="8"/>
  <c r="J98" i="8"/>
  <c r="BE98" i="8" s="1"/>
  <c r="BI97" i="8"/>
  <c r="BH97" i="8"/>
  <c r="BG97" i="8"/>
  <c r="BF97" i="8"/>
  <c r="T97" i="8"/>
  <c r="R97" i="8"/>
  <c r="P97" i="8"/>
  <c r="BK97" i="8"/>
  <c r="J97" i="8"/>
  <c r="BE97" i="8" s="1"/>
  <c r="BI96" i="8"/>
  <c r="BH96" i="8"/>
  <c r="BG96" i="8"/>
  <c r="BF96" i="8"/>
  <c r="T96" i="8"/>
  <c r="R96" i="8"/>
  <c r="P96" i="8"/>
  <c r="BK96" i="8"/>
  <c r="J96" i="8"/>
  <c r="BE96" i="8" s="1"/>
  <c r="BI94" i="8"/>
  <c r="BH94" i="8"/>
  <c r="BG94" i="8"/>
  <c r="BF94" i="8"/>
  <c r="T94" i="8"/>
  <c r="R94" i="8"/>
  <c r="P94" i="8"/>
  <c r="P84" i="8" s="1"/>
  <c r="P83" i="8" s="1"/>
  <c r="P82" i="8" s="1"/>
  <c r="AU63" i="1" s="1"/>
  <c r="BK94" i="8"/>
  <c r="J94" i="8"/>
  <c r="BE94" i="8" s="1"/>
  <c r="BI93" i="8"/>
  <c r="BH93" i="8"/>
  <c r="BG93" i="8"/>
  <c r="BF93" i="8"/>
  <c r="T93" i="8"/>
  <c r="R93" i="8"/>
  <c r="P93" i="8"/>
  <c r="BK93" i="8"/>
  <c r="J93" i="8"/>
  <c r="BE93" i="8" s="1"/>
  <c r="BI91" i="8"/>
  <c r="BH91" i="8"/>
  <c r="BG91" i="8"/>
  <c r="BF91" i="8"/>
  <c r="J34" i="8" s="1"/>
  <c r="AW63" i="1" s="1"/>
  <c r="T91" i="8"/>
  <c r="R91" i="8"/>
  <c r="P91" i="8"/>
  <c r="BK91" i="8"/>
  <c r="J91" i="8"/>
  <c r="BE91" i="8" s="1"/>
  <c r="BI89" i="8"/>
  <c r="BH89" i="8"/>
  <c r="BG89" i="8"/>
  <c r="F35" i="8" s="1"/>
  <c r="BB63" i="1" s="1"/>
  <c r="BF89" i="8"/>
  <c r="T89" i="8"/>
  <c r="R89" i="8"/>
  <c r="P89" i="8"/>
  <c r="BK89" i="8"/>
  <c r="J89" i="8"/>
  <c r="BE89" i="8" s="1"/>
  <c r="BI87" i="8"/>
  <c r="BH87" i="8"/>
  <c r="BG87" i="8"/>
  <c r="BF87" i="8"/>
  <c r="T87" i="8"/>
  <c r="R87" i="8"/>
  <c r="P87" i="8"/>
  <c r="BK87" i="8"/>
  <c r="J87" i="8"/>
  <c r="BE87" i="8"/>
  <c r="BI85" i="8"/>
  <c r="BH85" i="8"/>
  <c r="BG85" i="8"/>
  <c r="BF85" i="8"/>
  <c r="T85" i="8"/>
  <c r="R85" i="8"/>
  <c r="P85" i="8"/>
  <c r="BK85" i="8"/>
  <c r="J85" i="8"/>
  <c r="BE85" i="8" s="1"/>
  <c r="J78" i="8"/>
  <c r="F78" i="8"/>
  <c r="F76" i="8"/>
  <c r="E74" i="8"/>
  <c r="J54" i="8"/>
  <c r="F54" i="8"/>
  <c r="F52" i="8"/>
  <c r="E50" i="8"/>
  <c r="J24" i="8"/>
  <c r="E24" i="8"/>
  <c r="J23" i="8"/>
  <c r="J18" i="8"/>
  <c r="E18" i="8"/>
  <c r="F79" i="8" s="1"/>
  <c r="F55" i="8"/>
  <c r="J17" i="8"/>
  <c r="J12" i="8"/>
  <c r="J76" i="8" s="1"/>
  <c r="J52" i="8"/>
  <c r="E7" i="8"/>
  <c r="E72" i="8"/>
  <c r="E48" i="8"/>
  <c r="J187" i="7"/>
  <c r="J37" i="7"/>
  <c r="J36" i="7"/>
  <c r="AY62" i="1" s="1"/>
  <c r="J35" i="7"/>
  <c r="AX62" i="1" s="1"/>
  <c r="BI191" i="7"/>
  <c r="BH191" i="7"/>
  <c r="BG191" i="7"/>
  <c r="BF191" i="7"/>
  <c r="T191" i="7"/>
  <c r="T190" i="7" s="1"/>
  <c r="R191" i="7"/>
  <c r="R190" i="7" s="1"/>
  <c r="P191" i="7"/>
  <c r="P190" i="7"/>
  <c r="BK191" i="7"/>
  <c r="BK190" i="7"/>
  <c r="J190" i="7" s="1"/>
  <c r="J67" i="7" s="1"/>
  <c r="J191" i="7"/>
  <c r="BE191" i="7"/>
  <c r="BI189" i="7"/>
  <c r="BH189" i="7"/>
  <c r="BG189" i="7"/>
  <c r="BF189" i="7"/>
  <c r="T189" i="7"/>
  <c r="T188" i="7" s="1"/>
  <c r="R189" i="7"/>
  <c r="R188" i="7" s="1"/>
  <c r="P189" i="7"/>
  <c r="P188" i="7"/>
  <c r="BK189" i="7"/>
  <c r="BK188" i="7"/>
  <c r="J188" i="7" s="1"/>
  <c r="J66" i="7" s="1"/>
  <c r="J189" i="7"/>
  <c r="BE189" i="7"/>
  <c r="J65" i="7"/>
  <c r="BI186" i="7"/>
  <c r="BH186" i="7"/>
  <c r="BG186" i="7"/>
  <c r="BF186" i="7"/>
  <c r="T186" i="7"/>
  <c r="R186" i="7"/>
  <c r="P186" i="7"/>
  <c r="BK186" i="7"/>
  <c r="J186" i="7"/>
  <c r="BE186" i="7" s="1"/>
  <c r="BI185" i="7"/>
  <c r="BH185" i="7"/>
  <c r="BG185" i="7"/>
  <c r="BF185" i="7"/>
  <c r="T185" i="7"/>
  <c r="T184" i="7"/>
  <c r="R185" i="7"/>
  <c r="P185" i="7"/>
  <c r="P184" i="7" s="1"/>
  <c r="BK185" i="7"/>
  <c r="BK184" i="7"/>
  <c r="J184" i="7" s="1"/>
  <c r="J185" i="7"/>
  <c r="BE185" i="7"/>
  <c r="J64" i="7"/>
  <c r="BI182" i="7"/>
  <c r="BH182" i="7"/>
  <c r="BG182" i="7"/>
  <c r="BF182" i="7"/>
  <c r="T182" i="7"/>
  <c r="R182" i="7"/>
  <c r="P182" i="7"/>
  <c r="BK182" i="7"/>
  <c r="J182" i="7"/>
  <c r="BE182" i="7" s="1"/>
  <c r="BI180" i="7"/>
  <c r="BH180" i="7"/>
  <c r="BG180" i="7"/>
  <c r="BF180" i="7"/>
  <c r="T180" i="7"/>
  <c r="R180" i="7"/>
  <c r="P180" i="7"/>
  <c r="P162" i="7" s="1"/>
  <c r="BK180" i="7"/>
  <c r="J180" i="7"/>
  <c r="BE180" i="7"/>
  <c r="BI178" i="7"/>
  <c r="BH178" i="7"/>
  <c r="BG178" i="7"/>
  <c r="BF178" i="7"/>
  <c r="T178" i="7"/>
  <c r="R178" i="7"/>
  <c r="P178" i="7"/>
  <c r="BK178" i="7"/>
  <c r="J178" i="7"/>
  <c r="BE178" i="7"/>
  <c r="BI176" i="7"/>
  <c r="BH176" i="7"/>
  <c r="BG176" i="7"/>
  <c r="BF176" i="7"/>
  <c r="T176" i="7"/>
  <c r="R176" i="7"/>
  <c r="P176" i="7"/>
  <c r="BK176" i="7"/>
  <c r="J176" i="7"/>
  <c r="BE176" i="7"/>
  <c r="BI174" i="7"/>
  <c r="BH174" i="7"/>
  <c r="BG174" i="7"/>
  <c r="BF174" i="7"/>
  <c r="T174" i="7"/>
  <c r="R174" i="7"/>
  <c r="P174" i="7"/>
  <c r="BK174" i="7"/>
  <c r="J174" i="7"/>
  <c r="BE174" i="7" s="1"/>
  <c r="BI170" i="7"/>
  <c r="BH170" i="7"/>
  <c r="BG170" i="7"/>
  <c r="BF170" i="7"/>
  <c r="T170" i="7"/>
  <c r="R170" i="7"/>
  <c r="P170" i="7"/>
  <c r="BK170" i="7"/>
  <c r="J170" i="7"/>
  <c r="BE170" i="7"/>
  <c r="BI169" i="7"/>
  <c r="BH169" i="7"/>
  <c r="BG169" i="7"/>
  <c r="BF169" i="7"/>
  <c r="T169" i="7"/>
  <c r="R169" i="7"/>
  <c r="P169" i="7"/>
  <c r="BK169" i="7"/>
  <c r="J169" i="7"/>
  <c r="BE169" i="7"/>
  <c r="BI167" i="7"/>
  <c r="BH167" i="7"/>
  <c r="BG167" i="7"/>
  <c r="F35" i="7" s="1"/>
  <c r="BB62" i="1" s="1"/>
  <c r="BF167" i="7"/>
  <c r="T167" i="7"/>
  <c r="R167" i="7"/>
  <c r="P167" i="7"/>
  <c r="BK167" i="7"/>
  <c r="J167" i="7"/>
  <c r="BE167" i="7"/>
  <c r="BI165" i="7"/>
  <c r="BH165" i="7"/>
  <c r="BG165" i="7"/>
  <c r="BF165" i="7"/>
  <c r="T165" i="7"/>
  <c r="R165" i="7"/>
  <c r="P165" i="7"/>
  <c r="BK165" i="7"/>
  <c r="J165" i="7"/>
  <c r="BE165" i="7" s="1"/>
  <c r="BI163" i="7"/>
  <c r="BH163" i="7"/>
  <c r="BG163" i="7"/>
  <c r="BF163" i="7"/>
  <c r="T163" i="7"/>
  <c r="R163" i="7"/>
  <c r="P163" i="7"/>
  <c r="BK163" i="7"/>
  <c r="J163" i="7"/>
  <c r="BE163" i="7"/>
  <c r="BI160" i="7"/>
  <c r="BH160" i="7"/>
  <c r="BG160" i="7"/>
  <c r="BF160" i="7"/>
  <c r="T160" i="7"/>
  <c r="R160" i="7"/>
  <c r="P160" i="7"/>
  <c r="BK160" i="7"/>
  <c r="J160" i="7"/>
  <c r="BE160" i="7"/>
  <c r="BI159" i="7"/>
  <c r="BH159" i="7"/>
  <c r="BG159" i="7"/>
  <c r="BF159" i="7"/>
  <c r="T159" i="7"/>
  <c r="R159" i="7"/>
  <c r="P159" i="7"/>
  <c r="BK159" i="7"/>
  <c r="J159" i="7"/>
  <c r="BE159" i="7"/>
  <c r="BI157" i="7"/>
  <c r="BH157" i="7"/>
  <c r="BG157" i="7"/>
  <c r="BF157" i="7"/>
  <c r="T157" i="7"/>
  <c r="R157" i="7"/>
  <c r="R152" i="7" s="1"/>
  <c r="P157" i="7"/>
  <c r="BK157" i="7"/>
  <c r="BK152" i="7" s="1"/>
  <c r="J152" i="7" s="1"/>
  <c r="J62" i="7" s="1"/>
  <c r="J157" i="7"/>
  <c r="BE157" i="7"/>
  <c r="BI153" i="7"/>
  <c r="BH153" i="7"/>
  <c r="BG153" i="7"/>
  <c r="BF153" i="7"/>
  <c r="T153" i="7"/>
  <c r="T152" i="7"/>
  <c r="R153" i="7"/>
  <c r="P153" i="7"/>
  <c r="P152" i="7" s="1"/>
  <c r="BK153" i="7"/>
  <c r="J153" i="7"/>
  <c r="BE153" i="7"/>
  <c r="BI150" i="7"/>
  <c r="BH150" i="7"/>
  <c r="BG150" i="7"/>
  <c r="BF150" i="7"/>
  <c r="T150" i="7"/>
  <c r="R150" i="7"/>
  <c r="P150" i="7"/>
  <c r="BK150" i="7"/>
  <c r="J150" i="7"/>
  <c r="BE150" i="7" s="1"/>
  <c r="BI148" i="7"/>
  <c r="BH148" i="7"/>
  <c r="BG148" i="7"/>
  <c r="BF148" i="7"/>
  <c r="T148" i="7"/>
  <c r="R148" i="7"/>
  <c r="P148" i="7"/>
  <c r="BK148" i="7"/>
  <c r="J148" i="7"/>
  <c r="BE148" i="7"/>
  <c r="BI146" i="7"/>
  <c r="BH146" i="7"/>
  <c r="BG146" i="7"/>
  <c r="BF146" i="7"/>
  <c r="T146" i="7"/>
  <c r="R146" i="7"/>
  <c r="P146" i="7"/>
  <c r="BK146" i="7"/>
  <c r="J146" i="7"/>
  <c r="BE146" i="7"/>
  <c r="BI144" i="7"/>
  <c r="BH144" i="7"/>
  <c r="BG144" i="7"/>
  <c r="BF144" i="7"/>
  <c r="T144" i="7"/>
  <c r="R144" i="7"/>
  <c r="P144" i="7"/>
  <c r="BK144" i="7"/>
  <c r="J144" i="7"/>
  <c r="BE144" i="7"/>
  <c r="BI140" i="7"/>
  <c r="BH140" i="7"/>
  <c r="BG140" i="7"/>
  <c r="BF140" i="7"/>
  <c r="T140" i="7"/>
  <c r="R140" i="7"/>
  <c r="P140" i="7"/>
  <c r="BK140" i="7"/>
  <c r="J140" i="7"/>
  <c r="BE140" i="7" s="1"/>
  <c r="BI138" i="7"/>
  <c r="BH138" i="7"/>
  <c r="BG138" i="7"/>
  <c r="BF138" i="7"/>
  <c r="T138" i="7"/>
  <c r="R138" i="7"/>
  <c r="P138" i="7"/>
  <c r="BK138" i="7"/>
  <c r="J138" i="7"/>
  <c r="BE138" i="7"/>
  <c r="BI136" i="7"/>
  <c r="BH136" i="7"/>
  <c r="BG136" i="7"/>
  <c r="BF136" i="7"/>
  <c r="T136" i="7"/>
  <c r="R136" i="7"/>
  <c r="P136" i="7"/>
  <c r="BK136" i="7"/>
  <c r="J136" i="7"/>
  <c r="BE136" i="7"/>
  <c r="BI134" i="7"/>
  <c r="BH134" i="7"/>
  <c r="BG134" i="7"/>
  <c r="BF134" i="7"/>
  <c r="T134" i="7"/>
  <c r="R134" i="7"/>
  <c r="P134" i="7"/>
  <c r="BK134" i="7"/>
  <c r="J134" i="7"/>
  <c r="BE134" i="7" s="1"/>
  <c r="BI132" i="7"/>
  <c r="BH132" i="7"/>
  <c r="BG132" i="7"/>
  <c r="BF132" i="7"/>
  <c r="T132" i="7"/>
  <c r="R132" i="7"/>
  <c r="P132" i="7"/>
  <c r="BK132" i="7"/>
  <c r="J132" i="7"/>
  <c r="BE132" i="7" s="1"/>
  <c r="BI130" i="7"/>
  <c r="BH130" i="7"/>
  <c r="BG130" i="7"/>
  <c r="BF130" i="7"/>
  <c r="T130" i="7"/>
  <c r="R130" i="7"/>
  <c r="P130" i="7"/>
  <c r="BK130" i="7"/>
  <c r="J130" i="7"/>
  <c r="BE130" i="7"/>
  <c r="BI127" i="7"/>
  <c r="BH127" i="7"/>
  <c r="BG127" i="7"/>
  <c r="BF127" i="7"/>
  <c r="T127" i="7"/>
  <c r="R127" i="7"/>
  <c r="P127" i="7"/>
  <c r="BK127" i="7"/>
  <c r="J127" i="7"/>
  <c r="BE127" i="7"/>
  <c r="BI125" i="7"/>
  <c r="BH125" i="7"/>
  <c r="BG125" i="7"/>
  <c r="BF125" i="7"/>
  <c r="T125" i="7"/>
  <c r="R125" i="7"/>
  <c r="P125" i="7"/>
  <c r="BK125" i="7"/>
  <c r="J125" i="7"/>
  <c r="BE125" i="7"/>
  <c r="BI123" i="7"/>
  <c r="BH123" i="7"/>
  <c r="BG123" i="7"/>
  <c r="BF123" i="7"/>
  <c r="T123" i="7"/>
  <c r="R123" i="7"/>
  <c r="P123" i="7"/>
  <c r="BK123" i="7"/>
  <c r="J123" i="7"/>
  <c r="BE123" i="7" s="1"/>
  <c r="BI121" i="7"/>
  <c r="BH121" i="7"/>
  <c r="BG121" i="7"/>
  <c r="BF121" i="7"/>
  <c r="T121" i="7"/>
  <c r="R121" i="7"/>
  <c r="P121" i="7"/>
  <c r="P89" i="7" s="1"/>
  <c r="BK121" i="7"/>
  <c r="J121" i="7"/>
  <c r="BE121" i="7"/>
  <c r="BI119" i="7"/>
  <c r="BH119" i="7"/>
  <c r="BG119" i="7"/>
  <c r="BF119" i="7"/>
  <c r="T119" i="7"/>
  <c r="R119" i="7"/>
  <c r="P119" i="7"/>
  <c r="BK119" i="7"/>
  <c r="J119" i="7"/>
  <c r="BE119" i="7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 s="1"/>
  <c r="BI107" i="7"/>
  <c r="BH107" i="7"/>
  <c r="BG107" i="7"/>
  <c r="BF107" i="7"/>
  <c r="T107" i="7"/>
  <c r="R107" i="7"/>
  <c r="P107" i="7"/>
  <c r="BK107" i="7"/>
  <c r="J107" i="7"/>
  <c r="BE107" i="7"/>
  <c r="BI103" i="7"/>
  <c r="BH103" i="7"/>
  <c r="BG103" i="7"/>
  <c r="BF103" i="7"/>
  <c r="T103" i="7"/>
  <c r="R103" i="7"/>
  <c r="P103" i="7"/>
  <c r="BK103" i="7"/>
  <c r="J103" i="7"/>
  <c r="BE103" i="7"/>
  <c r="BI101" i="7"/>
  <c r="BH101" i="7"/>
  <c r="BG101" i="7"/>
  <c r="BF101" i="7"/>
  <c r="T101" i="7"/>
  <c r="R101" i="7"/>
  <c r="P101" i="7"/>
  <c r="BK101" i="7"/>
  <c r="J101" i="7"/>
  <c r="BE101" i="7" s="1"/>
  <c r="BI99" i="7"/>
  <c r="BH99" i="7"/>
  <c r="BG99" i="7"/>
  <c r="BF99" i="7"/>
  <c r="T99" i="7"/>
  <c r="R99" i="7"/>
  <c r="P99" i="7"/>
  <c r="BK99" i="7"/>
  <c r="J99" i="7"/>
  <c r="BE99" i="7" s="1"/>
  <c r="BI97" i="7"/>
  <c r="BH97" i="7"/>
  <c r="BG97" i="7"/>
  <c r="BF97" i="7"/>
  <c r="T97" i="7"/>
  <c r="R97" i="7"/>
  <c r="P97" i="7"/>
  <c r="BK97" i="7"/>
  <c r="J97" i="7"/>
  <c r="BE97" i="7"/>
  <c r="BI95" i="7"/>
  <c r="BH95" i="7"/>
  <c r="BG95" i="7"/>
  <c r="BF95" i="7"/>
  <c r="T95" i="7"/>
  <c r="R95" i="7"/>
  <c r="P95" i="7"/>
  <c r="BK95" i="7"/>
  <c r="J95" i="7"/>
  <c r="BE95" i="7"/>
  <c r="BI94" i="7"/>
  <c r="BH94" i="7"/>
  <c r="BG94" i="7"/>
  <c r="BF94" i="7"/>
  <c r="T94" i="7"/>
  <c r="R94" i="7"/>
  <c r="P94" i="7"/>
  <c r="BK94" i="7"/>
  <c r="J94" i="7"/>
  <c r="BE94" i="7"/>
  <c r="BI93" i="7"/>
  <c r="BH93" i="7"/>
  <c r="BG93" i="7"/>
  <c r="BF93" i="7"/>
  <c r="T93" i="7"/>
  <c r="R93" i="7"/>
  <c r="P93" i="7"/>
  <c r="BK93" i="7"/>
  <c r="J93" i="7"/>
  <c r="BE93" i="7" s="1"/>
  <c r="BI92" i="7"/>
  <c r="BH92" i="7"/>
  <c r="BG92" i="7"/>
  <c r="BF92" i="7"/>
  <c r="T92" i="7"/>
  <c r="R92" i="7"/>
  <c r="P92" i="7"/>
  <c r="BK92" i="7"/>
  <c r="J92" i="7"/>
  <c r="BE92" i="7"/>
  <c r="BI90" i="7"/>
  <c r="BH90" i="7"/>
  <c r="BG90" i="7"/>
  <c r="BF90" i="7"/>
  <c r="T90" i="7"/>
  <c r="R90" i="7"/>
  <c r="R89" i="7"/>
  <c r="P90" i="7"/>
  <c r="BK90" i="7"/>
  <c r="J90" i="7"/>
  <c r="BE90" i="7" s="1"/>
  <c r="J83" i="7"/>
  <c r="F83" i="7"/>
  <c r="F81" i="7"/>
  <c r="E79" i="7"/>
  <c r="J54" i="7"/>
  <c r="F54" i="7"/>
  <c r="F52" i="7"/>
  <c r="E50" i="7"/>
  <c r="J24" i="7"/>
  <c r="E24" i="7"/>
  <c r="J84" i="7" s="1"/>
  <c r="J55" i="7"/>
  <c r="J23" i="7"/>
  <c r="J18" i="7"/>
  <c r="E18" i="7"/>
  <c r="J17" i="7"/>
  <c r="J12" i="7"/>
  <c r="J81" i="7"/>
  <c r="J52" i="7"/>
  <c r="E7" i="7"/>
  <c r="E48" i="7" s="1"/>
  <c r="J39" i="6"/>
  <c r="J38" i="6"/>
  <c r="AY61" i="1" s="1"/>
  <c r="J37" i="6"/>
  <c r="AX61" i="1" s="1"/>
  <c r="BI255" i="6"/>
  <c r="BH255" i="6"/>
  <c r="BG255" i="6"/>
  <c r="BF255" i="6"/>
  <c r="T255" i="6"/>
  <c r="T254" i="6" s="1"/>
  <c r="T253" i="6" s="1"/>
  <c r="R255" i="6"/>
  <c r="R254" i="6" s="1"/>
  <c r="R253" i="6" s="1"/>
  <c r="P255" i="6"/>
  <c r="P254" i="6" s="1"/>
  <c r="P253" i="6"/>
  <c r="BK255" i="6"/>
  <c r="BK254" i="6"/>
  <c r="J255" i="6"/>
  <c r="BE255" i="6" s="1"/>
  <c r="BI252" i="6"/>
  <c r="BH252" i="6"/>
  <c r="BG252" i="6"/>
  <c r="BF252" i="6"/>
  <c r="T252" i="6"/>
  <c r="T251" i="6" s="1"/>
  <c r="R252" i="6"/>
  <c r="R251" i="6" s="1"/>
  <c r="P252" i="6"/>
  <c r="P251" i="6" s="1"/>
  <c r="BK252" i="6"/>
  <c r="BK251" i="6" s="1"/>
  <c r="J251" i="6" s="1"/>
  <c r="J72" i="6" s="1"/>
  <c r="J252" i="6"/>
  <c r="BE252" i="6"/>
  <c r="BI250" i="6"/>
  <c r="BH250" i="6"/>
  <c r="BG250" i="6"/>
  <c r="BF250" i="6"/>
  <c r="T250" i="6"/>
  <c r="R250" i="6"/>
  <c r="P250" i="6"/>
  <c r="BK250" i="6"/>
  <c r="J250" i="6"/>
  <c r="BE250" i="6"/>
  <c r="BI248" i="6"/>
  <c r="BH248" i="6"/>
  <c r="BG248" i="6"/>
  <c r="BF248" i="6"/>
  <c r="T248" i="6"/>
  <c r="R248" i="6"/>
  <c r="P248" i="6"/>
  <c r="BK248" i="6"/>
  <c r="J248" i="6"/>
  <c r="BE248" i="6" s="1"/>
  <c r="BI247" i="6"/>
  <c r="BH247" i="6"/>
  <c r="BG247" i="6"/>
  <c r="BF247" i="6"/>
  <c r="T247" i="6"/>
  <c r="T246" i="6" s="1"/>
  <c r="R247" i="6"/>
  <c r="R246" i="6" s="1"/>
  <c r="P247" i="6"/>
  <c r="BK247" i="6"/>
  <c r="J247" i="6"/>
  <c r="BE247" i="6"/>
  <c r="BI245" i="6"/>
  <c r="BH245" i="6"/>
  <c r="BG245" i="6"/>
  <c r="BF245" i="6"/>
  <c r="T245" i="6"/>
  <c r="R245" i="6"/>
  <c r="P245" i="6"/>
  <c r="BK245" i="6"/>
  <c r="J245" i="6"/>
  <c r="BE245" i="6" s="1"/>
  <c r="BI243" i="6"/>
  <c r="BH243" i="6"/>
  <c r="BG243" i="6"/>
  <c r="BF243" i="6"/>
  <c r="T243" i="6"/>
  <c r="R243" i="6"/>
  <c r="P243" i="6"/>
  <c r="BK243" i="6"/>
  <c r="J243" i="6"/>
  <c r="BE243" i="6" s="1"/>
  <c r="BI241" i="6"/>
  <c r="BH241" i="6"/>
  <c r="BG241" i="6"/>
  <c r="BF241" i="6"/>
  <c r="T241" i="6"/>
  <c r="T240" i="6" s="1"/>
  <c r="R241" i="6"/>
  <c r="R240" i="6" s="1"/>
  <c r="P241" i="6"/>
  <c r="P240" i="6" s="1"/>
  <c r="BK241" i="6"/>
  <c r="J241" i="6"/>
  <c r="BE241" i="6"/>
  <c r="BI238" i="6"/>
  <c r="BH238" i="6"/>
  <c r="BG238" i="6"/>
  <c r="BF238" i="6"/>
  <c r="T238" i="6"/>
  <c r="R238" i="6"/>
  <c r="P238" i="6"/>
  <c r="BK238" i="6"/>
  <c r="J238" i="6"/>
  <c r="BE238" i="6"/>
  <c r="BI236" i="6"/>
  <c r="BH236" i="6"/>
  <c r="BG236" i="6"/>
  <c r="BF236" i="6"/>
  <c r="T236" i="6"/>
  <c r="R236" i="6"/>
  <c r="P236" i="6"/>
  <c r="BK236" i="6"/>
  <c r="J236" i="6"/>
  <c r="BE236" i="6" s="1"/>
  <c r="BI234" i="6"/>
  <c r="BH234" i="6"/>
  <c r="BG234" i="6"/>
  <c r="BF234" i="6"/>
  <c r="T234" i="6"/>
  <c r="R234" i="6"/>
  <c r="P234" i="6"/>
  <c r="BK234" i="6"/>
  <c r="J234" i="6"/>
  <c r="BE234" i="6" s="1"/>
  <c r="BI232" i="6"/>
  <c r="BH232" i="6"/>
  <c r="BG232" i="6"/>
  <c r="BF232" i="6"/>
  <c r="T232" i="6"/>
  <c r="R232" i="6"/>
  <c r="P232" i="6"/>
  <c r="BK232" i="6"/>
  <c r="J232" i="6"/>
  <c r="BE232" i="6" s="1"/>
  <c r="BI231" i="6"/>
  <c r="BH231" i="6"/>
  <c r="BG231" i="6"/>
  <c r="BF231" i="6"/>
  <c r="T231" i="6"/>
  <c r="R231" i="6"/>
  <c r="P231" i="6"/>
  <c r="BK231" i="6"/>
  <c r="J231" i="6"/>
  <c r="BE231" i="6" s="1"/>
  <c r="BI230" i="6"/>
  <c r="BH230" i="6"/>
  <c r="BG230" i="6"/>
  <c r="BF230" i="6"/>
  <c r="T230" i="6"/>
  <c r="R230" i="6"/>
  <c r="P230" i="6"/>
  <c r="BK230" i="6"/>
  <c r="J230" i="6"/>
  <c r="BE230" i="6" s="1"/>
  <c r="BI229" i="6"/>
  <c r="BH229" i="6"/>
  <c r="BG229" i="6"/>
  <c r="BF229" i="6"/>
  <c r="T229" i="6"/>
  <c r="R229" i="6"/>
  <c r="P229" i="6"/>
  <c r="BK229" i="6"/>
  <c r="J229" i="6"/>
  <c r="BE229" i="6" s="1"/>
  <c r="BI228" i="6"/>
  <c r="BH228" i="6"/>
  <c r="BG228" i="6"/>
  <c r="BF228" i="6"/>
  <c r="T228" i="6"/>
  <c r="R228" i="6"/>
  <c r="P228" i="6"/>
  <c r="BK228" i="6"/>
  <c r="J228" i="6"/>
  <c r="BE228" i="6" s="1"/>
  <c r="BI227" i="6"/>
  <c r="BH227" i="6"/>
  <c r="BG227" i="6"/>
  <c r="BF227" i="6"/>
  <c r="T227" i="6"/>
  <c r="R227" i="6"/>
  <c r="P227" i="6"/>
  <c r="BK227" i="6"/>
  <c r="J227" i="6"/>
  <c r="BE227" i="6" s="1"/>
  <c r="BI226" i="6"/>
  <c r="BH226" i="6"/>
  <c r="BG226" i="6"/>
  <c r="BF226" i="6"/>
  <c r="T226" i="6"/>
  <c r="R226" i="6"/>
  <c r="P226" i="6"/>
  <c r="BK226" i="6"/>
  <c r="J226" i="6"/>
  <c r="BE226" i="6"/>
  <c r="BI225" i="6"/>
  <c r="BH225" i="6"/>
  <c r="BG225" i="6"/>
  <c r="BF225" i="6"/>
  <c r="T225" i="6"/>
  <c r="R225" i="6"/>
  <c r="P225" i="6"/>
  <c r="BK225" i="6"/>
  <c r="J225" i="6"/>
  <c r="BE225" i="6" s="1"/>
  <c r="BI223" i="6"/>
  <c r="BH223" i="6"/>
  <c r="BG223" i="6"/>
  <c r="BF223" i="6"/>
  <c r="T223" i="6"/>
  <c r="R223" i="6"/>
  <c r="P223" i="6"/>
  <c r="BK223" i="6"/>
  <c r="J223" i="6"/>
  <c r="BE223" i="6" s="1"/>
  <c r="BI221" i="6"/>
  <c r="BH221" i="6"/>
  <c r="BG221" i="6"/>
  <c r="BF221" i="6"/>
  <c r="T221" i="6"/>
  <c r="R221" i="6"/>
  <c r="P221" i="6"/>
  <c r="BK221" i="6"/>
  <c r="J221" i="6"/>
  <c r="BE221" i="6" s="1"/>
  <c r="BI220" i="6"/>
  <c r="BH220" i="6"/>
  <c r="BG220" i="6"/>
  <c r="BF220" i="6"/>
  <c r="T220" i="6"/>
  <c r="T209" i="6" s="1"/>
  <c r="R220" i="6"/>
  <c r="P220" i="6"/>
  <c r="BK220" i="6"/>
  <c r="J220" i="6"/>
  <c r="BE220" i="6" s="1"/>
  <c r="BI218" i="6"/>
  <c r="BH218" i="6"/>
  <c r="BG218" i="6"/>
  <c r="BF218" i="6"/>
  <c r="T218" i="6"/>
  <c r="R218" i="6"/>
  <c r="P218" i="6"/>
  <c r="BK218" i="6"/>
  <c r="J218" i="6"/>
  <c r="BE218" i="6" s="1"/>
  <c r="BI216" i="6"/>
  <c r="BH216" i="6"/>
  <c r="BG216" i="6"/>
  <c r="BF216" i="6"/>
  <c r="T216" i="6"/>
  <c r="R216" i="6"/>
  <c r="P216" i="6"/>
  <c r="BK216" i="6"/>
  <c r="J216" i="6"/>
  <c r="BE216" i="6" s="1"/>
  <c r="BI214" i="6"/>
  <c r="BH214" i="6"/>
  <c r="BG214" i="6"/>
  <c r="BF214" i="6"/>
  <c r="T214" i="6"/>
  <c r="R214" i="6"/>
  <c r="P214" i="6"/>
  <c r="BK214" i="6"/>
  <c r="J214" i="6"/>
  <c r="BE214" i="6"/>
  <c r="BI212" i="6"/>
  <c r="BH212" i="6"/>
  <c r="BG212" i="6"/>
  <c r="BF212" i="6"/>
  <c r="T212" i="6"/>
  <c r="R212" i="6"/>
  <c r="P212" i="6"/>
  <c r="BK212" i="6"/>
  <c r="J212" i="6"/>
  <c r="BE212" i="6" s="1"/>
  <c r="BI210" i="6"/>
  <c r="BH210" i="6"/>
  <c r="BG210" i="6"/>
  <c r="BF210" i="6"/>
  <c r="T210" i="6"/>
  <c r="R210" i="6"/>
  <c r="R209" i="6" s="1"/>
  <c r="P210" i="6"/>
  <c r="BK210" i="6"/>
  <c r="J210" i="6"/>
  <c r="BE210" i="6"/>
  <c r="BI208" i="6"/>
  <c r="BH208" i="6"/>
  <c r="BG208" i="6"/>
  <c r="BF208" i="6"/>
  <c r="T208" i="6"/>
  <c r="R208" i="6"/>
  <c r="P208" i="6"/>
  <c r="BK208" i="6"/>
  <c r="BK199" i="6" s="1"/>
  <c r="J199" i="6" s="1"/>
  <c r="J68" i="6" s="1"/>
  <c r="J208" i="6"/>
  <c r="BE208" i="6" s="1"/>
  <c r="BI206" i="6"/>
  <c r="BH206" i="6"/>
  <c r="BG206" i="6"/>
  <c r="BF206" i="6"/>
  <c r="T206" i="6"/>
  <c r="R206" i="6"/>
  <c r="P206" i="6"/>
  <c r="BK206" i="6"/>
  <c r="J206" i="6"/>
  <c r="BE206" i="6" s="1"/>
  <c r="BI205" i="6"/>
  <c r="BH205" i="6"/>
  <c r="BG205" i="6"/>
  <c r="BF205" i="6"/>
  <c r="T205" i="6"/>
  <c r="R205" i="6"/>
  <c r="P205" i="6"/>
  <c r="BK205" i="6"/>
  <c r="J205" i="6"/>
  <c r="BE205" i="6" s="1"/>
  <c r="BI204" i="6"/>
  <c r="BH204" i="6"/>
  <c r="BG204" i="6"/>
  <c r="BF204" i="6"/>
  <c r="T204" i="6"/>
  <c r="T199" i="6" s="1"/>
  <c r="R204" i="6"/>
  <c r="P204" i="6"/>
  <c r="BK204" i="6"/>
  <c r="J204" i="6"/>
  <c r="BE204" i="6" s="1"/>
  <c r="BI202" i="6"/>
  <c r="BH202" i="6"/>
  <c r="BG202" i="6"/>
  <c r="BF202" i="6"/>
  <c r="T202" i="6"/>
  <c r="R202" i="6"/>
  <c r="P202" i="6"/>
  <c r="BK202" i="6"/>
  <c r="J202" i="6"/>
  <c r="BE202" i="6" s="1"/>
  <c r="BI200" i="6"/>
  <c r="BH200" i="6"/>
  <c r="BG200" i="6"/>
  <c r="BF200" i="6"/>
  <c r="T200" i="6"/>
  <c r="R200" i="6"/>
  <c r="P200" i="6"/>
  <c r="BK200" i="6"/>
  <c r="J200" i="6"/>
  <c r="BE200" i="6" s="1"/>
  <c r="BI198" i="6"/>
  <c r="BH198" i="6"/>
  <c r="BG198" i="6"/>
  <c r="BF198" i="6"/>
  <c r="T198" i="6"/>
  <c r="R198" i="6"/>
  <c r="P198" i="6"/>
  <c r="BK198" i="6"/>
  <c r="J198" i="6"/>
  <c r="BE198" i="6" s="1"/>
  <c r="BI196" i="6"/>
  <c r="BH196" i="6"/>
  <c r="BG196" i="6"/>
  <c r="BF196" i="6"/>
  <c r="T196" i="6"/>
  <c r="R196" i="6"/>
  <c r="P196" i="6"/>
  <c r="BK196" i="6"/>
  <c r="J196" i="6"/>
  <c r="BE196" i="6"/>
  <c r="BI195" i="6"/>
  <c r="BH195" i="6"/>
  <c r="BG195" i="6"/>
  <c r="BF195" i="6"/>
  <c r="T195" i="6"/>
  <c r="R195" i="6"/>
  <c r="P195" i="6"/>
  <c r="BK195" i="6"/>
  <c r="J195" i="6"/>
  <c r="BE195" i="6"/>
  <c r="BI194" i="6"/>
  <c r="BH194" i="6"/>
  <c r="BG194" i="6"/>
  <c r="BF194" i="6"/>
  <c r="T194" i="6"/>
  <c r="R194" i="6"/>
  <c r="P194" i="6"/>
  <c r="BK194" i="6"/>
  <c r="J194" i="6"/>
  <c r="BE194" i="6" s="1"/>
  <c r="BI192" i="6"/>
  <c r="BH192" i="6"/>
  <c r="BG192" i="6"/>
  <c r="BF192" i="6"/>
  <c r="T192" i="6"/>
  <c r="R192" i="6"/>
  <c r="P192" i="6"/>
  <c r="BK192" i="6"/>
  <c r="J192" i="6"/>
  <c r="BE192" i="6" s="1"/>
  <c r="BI191" i="6"/>
  <c r="BH191" i="6"/>
  <c r="BG191" i="6"/>
  <c r="BF191" i="6"/>
  <c r="T191" i="6"/>
  <c r="R191" i="6"/>
  <c r="P191" i="6"/>
  <c r="BK191" i="6"/>
  <c r="J191" i="6"/>
  <c r="BE191" i="6" s="1"/>
  <c r="BI190" i="6"/>
  <c r="BH190" i="6"/>
  <c r="BG190" i="6"/>
  <c r="BF190" i="6"/>
  <c r="T190" i="6"/>
  <c r="R190" i="6"/>
  <c r="P190" i="6"/>
  <c r="BK190" i="6"/>
  <c r="J190" i="6"/>
  <c r="BE190" i="6" s="1"/>
  <c r="BI189" i="6"/>
  <c r="BH189" i="6"/>
  <c r="BG189" i="6"/>
  <c r="BF189" i="6"/>
  <c r="T189" i="6"/>
  <c r="R189" i="6"/>
  <c r="P189" i="6"/>
  <c r="BK189" i="6"/>
  <c r="J189" i="6"/>
  <c r="BE189" i="6" s="1"/>
  <c r="BI188" i="6"/>
  <c r="BH188" i="6"/>
  <c r="BG188" i="6"/>
  <c r="BF188" i="6"/>
  <c r="T188" i="6"/>
  <c r="R188" i="6"/>
  <c r="P188" i="6"/>
  <c r="BK188" i="6"/>
  <c r="J188" i="6"/>
  <c r="BE188" i="6" s="1"/>
  <c r="BI187" i="6"/>
  <c r="BH187" i="6"/>
  <c r="BG187" i="6"/>
  <c r="BF187" i="6"/>
  <c r="T187" i="6"/>
  <c r="R187" i="6"/>
  <c r="P187" i="6"/>
  <c r="BK187" i="6"/>
  <c r="J187" i="6"/>
  <c r="BE187" i="6" s="1"/>
  <c r="BI183" i="6"/>
  <c r="BH183" i="6"/>
  <c r="BG183" i="6"/>
  <c r="BF183" i="6"/>
  <c r="T183" i="6"/>
  <c r="R183" i="6"/>
  <c r="P183" i="6"/>
  <c r="BK183" i="6"/>
  <c r="J183" i="6"/>
  <c r="BE183" i="6" s="1"/>
  <c r="BI180" i="6"/>
  <c r="BH180" i="6"/>
  <c r="BG180" i="6"/>
  <c r="BF180" i="6"/>
  <c r="T180" i="6"/>
  <c r="R180" i="6"/>
  <c r="P180" i="6"/>
  <c r="BK180" i="6"/>
  <c r="J180" i="6"/>
  <c r="BE180" i="6" s="1"/>
  <c r="BI176" i="6"/>
  <c r="BH176" i="6"/>
  <c r="BG176" i="6"/>
  <c r="BF176" i="6"/>
  <c r="T176" i="6"/>
  <c r="R176" i="6"/>
  <c r="P176" i="6"/>
  <c r="BK176" i="6"/>
  <c r="J176" i="6"/>
  <c r="BE176" i="6" s="1"/>
  <c r="BI175" i="6"/>
  <c r="BH175" i="6"/>
  <c r="BG175" i="6"/>
  <c r="BF175" i="6"/>
  <c r="T175" i="6"/>
  <c r="R175" i="6"/>
  <c r="P175" i="6"/>
  <c r="BK175" i="6"/>
  <c r="J175" i="6"/>
  <c r="BE175" i="6" s="1"/>
  <c r="BI173" i="6"/>
  <c r="BH173" i="6"/>
  <c r="BG173" i="6"/>
  <c r="BF173" i="6"/>
  <c r="T173" i="6"/>
  <c r="T170" i="6" s="1"/>
  <c r="R173" i="6"/>
  <c r="P173" i="6"/>
  <c r="BK173" i="6"/>
  <c r="J173" i="6"/>
  <c r="BE173" i="6" s="1"/>
  <c r="BI171" i="6"/>
  <c r="BH171" i="6"/>
  <c r="BG171" i="6"/>
  <c r="BF171" i="6"/>
  <c r="T171" i="6"/>
  <c r="R171" i="6"/>
  <c r="P171" i="6"/>
  <c r="BK171" i="6"/>
  <c r="J171" i="6"/>
  <c r="BE171" i="6"/>
  <c r="BI168" i="6"/>
  <c r="BH168" i="6"/>
  <c r="BG168" i="6"/>
  <c r="BF168" i="6"/>
  <c r="T168" i="6"/>
  <c r="T167" i="6"/>
  <c r="R168" i="6"/>
  <c r="R167" i="6"/>
  <c r="P168" i="6"/>
  <c r="P167" i="6" s="1"/>
  <c r="BK168" i="6"/>
  <c r="BK167" i="6" s="1"/>
  <c r="J167" i="6"/>
  <c r="J168" i="6"/>
  <c r="BE168" i="6"/>
  <c r="J66" i="6"/>
  <c r="BI165" i="6"/>
  <c r="BH165" i="6"/>
  <c r="BG165" i="6"/>
  <c r="BF165" i="6"/>
  <c r="T165" i="6"/>
  <c r="R165" i="6"/>
  <c r="P165" i="6"/>
  <c r="BK165" i="6"/>
  <c r="J165" i="6"/>
  <c r="BE165" i="6" s="1"/>
  <c r="BI163" i="6"/>
  <c r="BH163" i="6"/>
  <c r="BG163" i="6"/>
  <c r="BF163" i="6"/>
  <c r="T163" i="6"/>
  <c r="R163" i="6"/>
  <c r="P163" i="6"/>
  <c r="BK163" i="6"/>
  <c r="J163" i="6"/>
  <c r="BE163" i="6" s="1"/>
  <c r="BI161" i="6"/>
  <c r="BH161" i="6"/>
  <c r="BG161" i="6"/>
  <c r="BF161" i="6"/>
  <c r="T161" i="6"/>
  <c r="R161" i="6"/>
  <c r="P161" i="6"/>
  <c r="BK161" i="6"/>
  <c r="J161" i="6"/>
  <c r="BE161" i="6" s="1"/>
  <c r="BI157" i="6"/>
  <c r="BH157" i="6"/>
  <c r="BG157" i="6"/>
  <c r="BF157" i="6"/>
  <c r="T157" i="6"/>
  <c r="R157" i="6"/>
  <c r="P157" i="6"/>
  <c r="BK157" i="6"/>
  <c r="J157" i="6"/>
  <c r="BE157" i="6" s="1"/>
  <c r="BI155" i="6"/>
  <c r="BH155" i="6"/>
  <c r="BG155" i="6"/>
  <c r="BF155" i="6"/>
  <c r="T155" i="6"/>
  <c r="R155" i="6"/>
  <c r="P155" i="6"/>
  <c r="BK155" i="6"/>
  <c r="J155" i="6"/>
  <c r="BE155" i="6" s="1"/>
  <c r="BI153" i="6"/>
  <c r="BH153" i="6"/>
  <c r="BG153" i="6"/>
  <c r="BF153" i="6"/>
  <c r="T153" i="6"/>
  <c r="R153" i="6"/>
  <c r="P153" i="6"/>
  <c r="BK153" i="6"/>
  <c r="J153" i="6"/>
  <c r="BE153" i="6" s="1"/>
  <c r="BI151" i="6"/>
  <c r="BH151" i="6"/>
  <c r="BG151" i="6"/>
  <c r="BF151" i="6"/>
  <c r="T151" i="6"/>
  <c r="R151" i="6"/>
  <c r="P151" i="6"/>
  <c r="BK151" i="6"/>
  <c r="J151" i="6"/>
  <c r="BE151" i="6"/>
  <c r="BI149" i="6"/>
  <c r="BH149" i="6"/>
  <c r="BG149" i="6"/>
  <c r="BF149" i="6"/>
  <c r="T149" i="6"/>
  <c r="R149" i="6"/>
  <c r="P149" i="6"/>
  <c r="BK149" i="6"/>
  <c r="J149" i="6"/>
  <c r="BE149" i="6" s="1"/>
  <c r="BI147" i="6"/>
  <c r="BH147" i="6"/>
  <c r="BG147" i="6"/>
  <c r="BF147" i="6"/>
  <c r="T147" i="6"/>
  <c r="R147" i="6"/>
  <c r="P147" i="6"/>
  <c r="BK147" i="6"/>
  <c r="J147" i="6"/>
  <c r="BE147" i="6" s="1"/>
  <c r="BI143" i="6"/>
  <c r="BH143" i="6"/>
  <c r="BG143" i="6"/>
  <c r="BF143" i="6"/>
  <c r="T143" i="6"/>
  <c r="R143" i="6"/>
  <c r="P143" i="6"/>
  <c r="BK143" i="6"/>
  <c r="J143" i="6"/>
  <c r="BE143" i="6" s="1"/>
  <c r="BI140" i="6"/>
  <c r="BH140" i="6"/>
  <c r="BG140" i="6"/>
  <c r="BF140" i="6"/>
  <c r="T140" i="6"/>
  <c r="R140" i="6"/>
  <c r="P140" i="6"/>
  <c r="BK140" i="6"/>
  <c r="J140" i="6"/>
  <c r="BE140" i="6"/>
  <c r="BI136" i="6"/>
  <c r="BH136" i="6"/>
  <c r="BG136" i="6"/>
  <c r="BF136" i="6"/>
  <c r="T136" i="6"/>
  <c r="R136" i="6"/>
  <c r="P136" i="6"/>
  <c r="BK136" i="6"/>
  <c r="J136" i="6"/>
  <c r="BE136" i="6"/>
  <c r="BI134" i="6"/>
  <c r="BH134" i="6"/>
  <c r="BG134" i="6"/>
  <c r="BF134" i="6"/>
  <c r="T134" i="6"/>
  <c r="R134" i="6"/>
  <c r="P134" i="6"/>
  <c r="BK134" i="6"/>
  <c r="J134" i="6"/>
  <c r="BE134" i="6" s="1"/>
  <c r="BI132" i="6"/>
  <c r="BH132" i="6"/>
  <c r="BG132" i="6"/>
  <c r="BF132" i="6"/>
  <c r="T132" i="6"/>
  <c r="R132" i="6"/>
  <c r="P132" i="6"/>
  <c r="BK132" i="6"/>
  <c r="J132" i="6"/>
  <c r="BE132" i="6" s="1"/>
  <c r="BI130" i="6"/>
  <c r="BH130" i="6"/>
  <c r="BG130" i="6"/>
  <c r="BF130" i="6"/>
  <c r="T130" i="6"/>
  <c r="R130" i="6"/>
  <c r="P130" i="6"/>
  <c r="BK130" i="6"/>
  <c r="J130" i="6"/>
  <c r="BE130" i="6" s="1"/>
  <c r="BI128" i="6"/>
  <c r="BH128" i="6"/>
  <c r="BG128" i="6"/>
  <c r="BF128" i="6"/>
  <c r="T128" i="6"/>
  <c r="R128" i="6"/>
  <c r="P128" i="6"/>
  <c r="BK128" i="6"/>
  <c r="J128" i="6"/>
  <c r="BE128" i="6" s="1"/>
  <c r="BI126" i="6"/>
  <c r="BH126" i="6"/>
  <c r="BG126" i="6"/>
  <c r="BF126" i="6"/>
  <c r="T126" i="6"/>
  <c r="R126" i="6"/>
  <c r="P126" i="6"/>
  <c r="BK126" i="6"/>
  <c r="J126" i="6"/>
  <c r="BE126" i="6" s="1"/>
  <c r="BI118" i="6"/>
  <c r="BH118" i="6"/>
  <c r="BG118" i="6"/>
  <c r="BF118" i="6"/>
  <c r="T118" i="6"/>
  <c r="R118" i="6"/>
  <c r="P118" i="6"/>
  <c r="BK118" i="6"/>
  <c r="J118" i="6"/>
  <c r="BE118" i="6" s="1"/>
  <c r="BI117" i="6"/>
  <c r="BH117" i="6"/>
  <c r="BG117" i="6"/>
  <c r="BF117" i="6"/>
  <c r="T117" i="6"/>
  <c r="R117" i="6"/>
  <c r="P117" i="6"/>
  <c r="BK117" i="6"/>
  <c r="J117" i="6"/>
  <c r="BE117" i="6" s="1"/>
  <c r="BI115" i="6"/>
  <c r="BH115" i="6"/>
  <c r="BG115" i="6"/>
  <c r="BF115" i="6"/>
  <c r="T115" i="6"/>
  <c r="R115" i="6"/>
  <c r="P115" i="6"/>
  <c r="BK115" i="6"/>
  <c r="J115" i="6"/>
  <c r="BE115" i="6" s="1"/>
  <c r="BI112" i="6"/>
  <c r="BH112" i="6"/>
  <c r="BG112" i="6"/>
  <c r="BF112" i="6"/>
  <c r="T112" i="6"/>
  <c r="R112" i="6"/>
  <c r="P112" i="6"/>
  <c r="BK112" i="6"/>
  <c r="J112" i="6"/>
  <c r="BE112" i="6" s="1"/>
  <c r="BI110" i="6"/>
  <c r="BH110" i="6"/>
  <c r="BG110" i="6"/>
  <c r="BF110" i="6"/>
  <c r="T110" i="6"/>
  <c r="R110" i="6"/>
  <c r="P110" i="6"/>
  <c r="BK110" i="6"/>
  <c r="J110" i="6"/>
  <c r="BE110" i="6" s="1"/>
  <c r="BI108" i="6"/>
  <c r="BH108" i="6"/>
  <c r="BG108" i="6"/>
  <c r="BF108" i="6"/>
  <c r="T108" i="6"/>
  <c r="R108" i="6"/>
  <c r="P108" i="6"/>
  <c r="BK108" i="6"/>
  <c r="J108" i="6"/>
  <c r="BE108" i="6" s="1"/>
  <c r="BI106" i="6"/>
  <c r="BH106" i="6"/>
  <c r="BG106" i="6"/>
  <c r="BF106" i="6"/>
  <c r="T106" i="6"/>
  <c r="R106" i="6"/>
  <c r="P106" i="6"/>
  <c r="BK106" i="6"/>
  <c r="J106" i="6"/>
  <c r="BE106" i="6" s="1"/>
  <c r="BI104" i="6"/>
  <c r="BH104" i="6"/>
  <c r="BG104" i="6"/>
  <c r="BF104" i="6"/>
  <c r="T104" i="6"/>
  <c r="R104" i="6"/>
  <c r="P104" i="6"/>
  <c r="BK104" i="6"/>
  <c r="J104" i="6"/>
  <c r="BE104" i="6" s="1"/>
  <c r="BI103" i="6"/>
  <c r="BH103" i="6"/>
  <c r="BG103" i="6"/>
  <c r="BF103" i="6"/>
  <c r="T103" i="6"/>
  <c r="T98" i="6" s="1"/>
  <c r="R103" i="6"/>
  <c r="P103" i="6"/>
  <c r="BK103" i="6"/>
  <c r="J103" i="6"/>
  <c r="BE103" i="6" s="1"/>
  <c r="BI102" i="6"/>
  <c r="BH102" i="6"/>
  <c r="BG102" i="6"/>
  <c r="F37" i="6" s="1"/>
  <c r="BB61" i="1" s="1"/>
  <c r="BF102" i="6"/>
  <c r="F36" i="6" s="1"/>
  <c r="BA61" i="1" s="1"/>
  <c r="T102" i="6"/>
  <c r="R102" i="6"/>
  <c r="P102" i="6"/>
  <c r="BK102" i="6"/>
  <c r="J102" i="6"/>
  <c r="BE102" i="6"/>
  <c r="BI101" i="6"/>
  <c r="BH101" i="6"/>
  <c r="F38" i="6" s="1"/>
  <c r="BC61" i="1" s="1"/>
  <c r="BG101" i="6"/>
  <c r="BF101" i="6"/>
  <c r="T101" i="6"/>
  <c r="R101" i="6"/>
  <c r="P101" i="6"/>
  <c r="BK101" i="6"/>
  <c r="BK98" i="6" s="1"/>
  <c r="J101" i="6"/>
  <c r="BE101" i="6"/>
  <c r="J35" i="6" s="1"/>
  <c r="AV61" i="1" s="1"/>
  <c r="BI99" i="6"/>
  <c r="BH99" i="6"/>
  <c r="BG99" i="6"/>
  <c r="BF99" i="6"/>
  <c r="T99" i="6"/>
  <c r="R99" i="6"/>
  <c r="P99" i="6"/>
  <c r="P98" i="6" s="1"/>
  <c r="BK99" i="6"/>
  <c r="J99" i="6"/>
  <c r="BE99" i="6" s="1"/>
  <c r="J92" i="6"/>
  <c r="F92" i="6"/>
  <c r="F90" i="6"/>
  <c r="E88" i="6"/>
  <c r="J58" i="6"/>
  <c r="F58" i="6"/>
  <c r="F56" i="6"/>
  <c r="E54" i="6"/>
  <c r="J26" i="6"/>
  <c r="E26" i="6"/>
  <c r="J25" i="6"/>
  <c r="J20" i="6"/>
  <c r="E20" i="6"/>
  <c r="F93" i="6"/>
  <c r="F59" i="6"/>
  <c r="J19" i="6"/>
  <c r="J14" i="6"/>
  <c r="J90" i="6" s="1"/>
  <c r="J56" i="6"/>
  <c r="E7" i="6"/>
  <c r="E84" i="6"/>
  <c r="E50" i="6"/>
  <c r="J39" i="5"/>
  <c r="J38" i="5"/>
  <c r="AY60" i="1" s="1"/>
  <c r="J37" i="5"/>
  <c r="AX60" i="1"/>
  <c r="BI266" i="5"/>
  <c r="BH266" i="5"/>
  <c r="BG266" i="5"/>
  <c r="BF266" i="5"/>
  <c r="T266" i="5"/>
  <c r="T265" i="5" s="1"/>
  <c r="T264" i="5" s="1"/>
  <c r="R266" i="5"/>
  <c r="R265" i="5" s="1"/>
  <c r="R264" i="5"/>
  <c r="P266" i="5"/>
  <c r="P265" i="5" s="1"/>
  <c r="P264" i="5" s="1"/>
  <c r="BK266" i="5"/>
  <c r="BK265" i="5" s="1"/>
  <c r="BK264" i="5" s="1"/>
  <c r="J265" i="5"/>
  <c r="J264" i="5"/>
  <c r="J75" i="5" s="1"/>
  <c r="J266" i="5"/>
  <c r="BE266" i="5"/>
  <c r="J76" i="5"/>
  <c r="BI263" i="5"/>
  <c r="BH263" i="5"/>
  <c r="BG263" i="5"/>
  <c r="BF263" i="5"/>
  <c r="T263" i="5"/>
  <c r="T262" i="5"/>
  <c r="R263" i="5"/>
  <c r="R262" i="5" s="1"/>
  <c r="P263" i="5"/>
  <c r="P262" i="5"/>
  <c r="BK263" i="5"/>
  <c r="BK262" i="5"/>
  <c r="J262" i="5"/>
  <c r="J74" i="5" s="1"/>
  <c r="J263" i="5"/>
  <c r="BE263" i="5"/>
  <c r="BI261" i="5"/>
  <c r="BH261" i="5"/>
  <c r="BG261" i="5"/>
  <c r="BF261" i="5"/>
  <c r="T261" i="5"/>
  <c r="R261" i="5"/>
  <c r="R257" i="5" s="1"/>
  <c r="P261" i="5"/>
  <c r="P257" i="5" s="1"/>
  <c r="BK261" i="5"/>
  <c r="J261" i="5"/>
  <c r="BE261" i="5"/>
  <c r="BI259" i="5"/>
  <c r="BH259" i="5"/>
  <c r="BG259" i="5"/>
  <c r="BF259" i="5"/>
  <c r="T259" i="5"/>
  <c r="R259" i="5"/>
  <c r="P259" i="5"/>
  <c r="BK259" i="5"/>
  <c r="J259" i="5"/>
  <c r="BE259" i="5"/>
  <c r="BI258" i="5"/>
  <c r="BH258" i="5"/>
  <c r="BG258" i="5"/>
  <c r="BF258" i="5"/>
  <c r="T258" i="5"/>
  <c r="T257" i="5"/>
  <c r="R258" i="5"/>
  <c r="P258" i="5"/>
  <c r="BK258" i="5"/>
  <c r="J258" i="5"/>
  <c r="BE258" i="5" s="1"/>
  <c r="BI256" i="5"/>
  <c r="BH256" i="5"/>
  <c r="BG256" i="5"/>
  <c r="BF256" i="5"/>
  <c r="T256" i="5"/>
  <c r="R256" i="5"/>
  <c r="P256" i="5"/>
  <c r="BK256" i="5"/>
  <c r="J256" i="5"/>
  <c r="BE256" i="5" s="1"/>
  <c r="BI255" i="5"/>
  <c r="BH255" i="5"/>
  <c r="BG255" i="5"/>
  <c r="BF255" i="5"/>
  <c r="T255" i="5"/>
  <c r="T254" i="5"/>
  <c r="R255" i="5"/>
  <c r="R254" i="5" s="1"/>
  <c r="P255" i="5"/>
  <c r="P254" i="5" s="1"/>
  <c r="BK255" i="5"/>
  <c r="BK254" i="5"/>
  <c r="J254" i="5" s="1"/>
  <c r="J72" i="5" s="1"/>
  <c r="J255" i="5"/>
  <c r="BE255" i="5"/>
  <c r="BI252" i="5"/>
  <c r="BH252" i="5"/>
  <c r="BG252" i="5"/>
  <c r="BF252" i="5"/>
  <c r="T252" i="5"/>
  <c r="T251" i="5"/>
  <c r="R252" i="5"/>
  <c r="R251" i="5" s="1"/>
  <c r="P252" i="5"/>
  <c r="P251" i="5" s="1"/>
  <c r="BK252" i="5"/>
  <c r="BK251" i="5"/>
  <c r="J251" i="5" s="1"/>
  <c r="J252" i="5"/>
  <c r="BE252" i="5"/>
  <c r="J71" i="5"/>
  <c r="BI250" i="5"/>
  <c r="BH250" i="5"/>
  <c r="BG250" i="5"/>
  <c r="BF250" i="5"/>
  <c r="T250" i="5"/>
  <c r="T249" i="5"/>
  <c r="R250" i="5"/>
  <c r="R249" i="5" s="1"/>
  <c r="P250" i="5"/>
  <c r="P249" i="5" s="1"/>
  <c r="BK250" i="5"/>
  <c r="BK249" i="5"/>
  <c r="J249" i="5" s="1"/>
  <c r="J70" i="5" s="1"/>
  <c r="J250" i="5"/>
  <c r="BE250" i="5"/>
  <c r="BI248" i="5"/>
  <c r="BH248" i="5"/>
  <c r="BG248" i="5"/>
  <c r="BF248" i="5"/>
  <c r="T248" i="5"/>
  <c r="R248" i="5"/>
  <c r="P248" i="5"/>
  <c r="BK248" i="5"/>
  <c r="J248" i="5"/>
  <c r="BE248" i="5" s="1"/>
  <c r="BI247" i="5"/>
  <c r="BH247" i="5"/>
  <c r="BG247" i="5"/>
  <c r="BF247" i="5"/>
  <c r="T247" i="5"/>
  <c r="T246" i="5"/>
  <c r="R247" i="5"/>
  <c r="P247" i="5"/>
  <c r="P246" i="5"/>
  <c r="BK247" i="5"/>
  <c r="BK246" i="5"/>
  <c r="J246" i="5" s="1"/>
  <c r="J69" i="5" s="1"/>
  <c r="J247" i="5"/>
  <c r="BE247" i="5"/>
  <c r="BI244" i="5"/>
  <c r="BH244" i="5"/>
  <c r="BG244" i="5"/>
  <c r="BF244" i="5"/>
  <c r="T244" i="5"/>
  <c r="R244" i="5"/>
  <c r="P244" i="5"/>
  <c r="BK244" i="5"/>
  <c r="J244" i="5"/>
  <c r="BE244" i="5"/>
  <c r="BI242" i="5"/>
  <c r="BH242" i="5"/>
  <c r="BG242" i="5"/>
  <c r="BF242" i="5"/>
  <c r="T242" i="5"/>
  <c r="R242" i="5"/>
  <c r="P242" i="5"/>
  <c r="BK242" i="5"/>
  <c r="J242" i="5"/>
  <c r="BE242" i="5"/>
  <c r="BI240" i="5"/>
  <c r="BH240" i="5"/>
  <c r="BG240" i="5"/>
  <c r="BF240" i="5"/>
  <c r="T240" i="5"/>
  <c r="R240" i="5"/>
  <c r="P240" i="5"/>
  <c r="BK240" i="5"/>
  <c r="J240" i="5"/>
  <c r="BE240" i="5" s="1"/>
  <c r="BI236" i="5"/>
  <c r="BH236" i="5"/>
  <c r="BG236" i="5"/>
  <c r="BF236" i="5"/>
  <c r="T236" i="5"/>
  <c r="R236" i="5"/>
  <c r="P236" i="5"/>
  <c r="BK236" i="5"/>
  <c r="J236" i="5"/>
  <c r="BE236" i="5" s="1"/>
  <c r="BI234" i="5"/>
  <c r="BH234" i="5"/>
  <c r="BG234" i="5"/>
  <c r="BF234" i="5"/>
  <c r="T234" i="5"/>
  <c r="R234" i="5"/>
  <c r="P234" i="5"/>
  <c r="BK234" i="5"/>
  <c r="J234" i="5"/>
  <c r="BE234" i="5"/>
  <c r="BI230" i="5"/>
  <c r="BH230" i="5"/>
  <c r="BG230" i="5"/>
  <c r="BF230" i="5"/>
  <c r="T230" i="5"/>
  <c r="R230" i="5"/>
  <c r="P230" i="5"/>
  <c r="BK230" i="5"/>
  <c r="J230" i="5"/>
  <c r="BE230" i="5"/>
  <c r="BI228" i="5"/>
  <c r="BH228" i="5"/>
  <c r="BG228" i="5"/>
  <c r="BF228" i="5"/>
  <c r="T228" i="5"/>
  <c r="R228" i="5"/>
  <c r="P228" i="5"/>
  <c r="BK228" i="5"/>
  <c r="J228" i="5"/>
  <c r="BE228" i="5"/>
  <c r="BI226" i="5"/>
  <c r="BH226" i="5"/>
  <c r="BG226" i="5"/>
  <c r="BF226" i="5"/>
  <c r="T226" i="5"/>
  <c r="R226" i="5"/>
  <c r="P226" i="5"/>
  <c r="BK226" i="5"/>
  <c r="J226" i="5"/>
  <c r="BE226" i="5" s="1"/>
  <c r="BI225" i="5"/>
  <c r="BH225" i="5"/>
  <c r="BG225" i="5"/>
  <c r="BF225" i="5"/>
  <c r="T225" i="5"/>
  <c r="R225" i="5"/>
  <c r="P225" i="5"/>
  <c r="BK225" i="5"/>
  <c r="J225" i="5"/>
  <c r="BE225" i="5"/>
  <c r="BI223" i="5"/>
  <c r="BH223" i="5"/>
  <c r="BG223" i="5"/>
  <c r="BF223" i="5"/>
  <c r="T223" i="5"/>
  <c r="R223" i="5"/>
  <c r="P223" i="5"/>
  <c r="BK223" i="5"/>
  <c r="J223" i="5"/>
  <c r="BE223" i="5"/>
  <c r="BI219" i="5"/>
  <c r="BH219" i="5"/>
  <c r="BG219" i="5"/>
  <c r="BF219" i="5"/>
  <c r="T219" i="5"/>
  <c r="R219" i="5"/>
  <c r="P219" i="5"/>
  <c r="BK219" i="5"/>
  <c r="J219" i="5"/>
  <c r="BE219" i="5" s="1"/>
  <c r="BI217" i="5"/>
  <c r="BH217" i="5"/>
  <c r="BG217" i="5"/>
  <c r="BF217" i="5"/>
  <c r="T217" i="5"/>
  <c r="T216" i="5"/>
  <c r="R217" i="5"/>
  <c r="P217" i="5"/>
  <c r="P216" i="5" s="1"/>
  <c r="BK217" i="5"/>
  <c r="J217" i="5"/>
  <c r="BE217" i="5" s="1"/>
  <c r="BI215" i="5"/>
  <c r="BH215" i="5"/>
  <c r="BG215" i="5"/>
  <c r="BF215" i="5"/>
  <c r="T215" i="5"/>
  <c r="R215" i="5"/>
  <c r="P215" i="5"/>
  <c r="BK215" i="5"/>
  <c r="J215" i="5"/>
  <c r="BE215" i="5" s="1"/>
  <c r="BI213" i="5"/>
  <c r="BH213" i="5"/>
  <c r="BG213" i="5"/>
  <c r="BF213" i="5"/>
  <c r="T213" i="5"/>
  <c r="R213" i="5"/>
  <c r="P213" i="5"/>
  <c r="BK213" i="5"/>
  <c r="J213" i="5"/>
  <c r="BE213" i="5"/>
  <c r="BI212" i="5"/>
  <c r="BH212" i="5"/>
  <c r="BG212" i="5"/>
  <c r="BF212" i="5"/>
  <c r="T212" i="5"/>
  <c r="R212" i="5"/>
  <c r="P212" i="5"/>
  <c r="BK212" i="5"/>
  <c r="J212" i="5"/>
  <c r="BE212" i="5" s="1"/>
  <c r="BI211" i="5"/>
  <c r="BH211" i="5"/>
  <c r="BG211" i="5"/>
  <c r="BF211" i="5"/>
  <c r="T211" i="5"/>
  <c r="R211" i="5"/>
  <c r="P211" i="5"/>
  <c r="BK211" i="5"/>
  <c r="J211" i="5"/>
  <c r="BE211" i="5" s="1"/>
  <c r="BI209" i="5"/>
  <c r="BH209" i="5"/>
  <c r="BG209" i="5"/>
  <c r="BF209" i="5"/>
  <c r="T209" i="5"/>
  <c r="R209" i="5"/>
  <c r="P209" i="5"/>
  <c r="BK209" i="5"/>
  <c r="J209" i="5"/>
  <c r="BE209" i="5" s="1"/>
  <c r="BI208" i="5"/>
  <c r="BH208" i="5"/>
  <c r="BG208" i="5"/>
  <c r="BF208" i="5"/>
  <c r="T208" i="5"/>
  <c r="R208" i="5"/>
  <c r="P208" i="5"/>
  <c r="BK208" i="5"/>
  <c r="J208" i="5"/>
  <c r="BE208" i="5"/>
  <c r="BI207" i="5"/>
  <c r="BH207" i="5"/>
  <c r="BG207" i="5"/>
  <c r="BF207" i="5"/>
  <c r="T207" i="5"/>
  <c r="R207" i="5"/>
  <c r="P207" i="5"/>
  <c r="BK207" i="5"/>
  <c r="J207" i="5"/>
  <c r="BE207" i="5"/>
  <c r="BI206" i="5"/>
  <c r="BH206" i="5"/>
  <c r="BG206" i="5"/>
  <c r="BF206" i="5"/>
  <c r="T206" i="5"/>
  <c r="R206" i="5"/>
  <c r="P206" i="5"/>
  <c r="BK206" i="5"/>
  <c r="J206" i="5"/>
  <c r="BE206" i="5"/>
  <c r="BI205" i="5"/>
  <c r="BH205" i="5"/>
  <c r="BG205" i="5"/>
  <c r="BF205" i="5"/>
  <c r="T205" i="5"/>
  <c r="R205" i="5"/>
  <c r="P205" i="5"/>
  <c r="BK205" i="5"/>
  <c r="J205" i="5"/>
  <c r="BE205" i="5" s="1"/>
  <c r="BI204" i="5"/>
  <c r="BH204" i="5"/>
  <c r="BG204" i="5"/>
  <c r="BF204" i="5"/>
  <c r="T204" i="5"/>
  <c r="T195" i="5" s="1"/>
  <c r="R204" i="5"/>
  <c r="P204" i="5"/>
  <c r="BK204" i="5"/>
  <c r="J204" i="5"/>
  <c r="BE204" i="5"/>
  <c r="BI203" i="5"/>
  <c r="BH203" i="5"/>
  <c r="BG203" i="5"/>
  <c r="BF203" i="5"/>
  <c r="T203" i="5"/>
  <c r="R203" i="5"/>
  <c r="P203" i="5"/>
  <c r="BK203" i="5"/>
  <c r="J203" i="5"/>
  <c r="BE203" i="5"/>
  <c r="BI201" i="5"/>
  <c r="BH201" i="5"/>
  <c r="BG201" i="5"/>
  <c r="BF201" i="5"/>
  <c r="T201" i="5"/>
  <c r="R201" i="5"/>
  <c r="P201" i="5"/>
  <c r="BK201" i="5"/>
  <c r="J201" i="5"/>
  <c r="BE201" i="5" s="1"/>
  <c r="BI198" i="5"/>
  <c r="BH198" i="5"/>
  <c r="BG198" i="5"/>
  <c r="BF198" i="5"/>
  <c r="T198" i="5"/>
  <c r="R198" i="5"/>
  <c r="P198" i="5"/>
  <c r="BK198" i="5"/>
  <c r="J198" i="5"/>
  <c r="BE198" i="5" s="1"/>
  <c r="BI196" i="5"/>
  <c r="BH196" i="5"/>
  <c r="BG196" i="5"/>
  <c r="BF196" i="5"/>
  <c r="T196" i="5"/>
  <c r="R196" i="5"/>
  <c r="P196" i="5"/>
  <c r="BK196" i="5"/>
  <c r="J196" i="5"/>
  <c r="BE196" i="5"/>
  <c r="BI193" i="5"/>
  <c r="BH193" i="5"/>
  <c r="BG193" i="5"/>
  <c r="BF193" i="5"/>
  <c r="T193" i="5"/>
  <c r="R193" i="5"/>
  <c r="R190" i="5" s="1"/>
  <c r="P193" i="5"/>
  <c r="BK193" i="5"/>
  <c r="J193" i="5"/>
  <c r="BE193" i="5"/>
  <c r="BI191" i="5"/>
  <c r="BH191" i="5"/>
  <c r="BG191" i="5"/>
  <c r="BF191" i="5"/>
  <c r="T191" i="5"/>
  <c r="T190" i="5" s="1"/>
  <c r="R191" i="5"/>
  <c r="P191" i="5"/>
  <c r="P190" i="5" s="1"/>
  <c r="BK191" i="5"/>
  <c r="BK190" i="5"/>
  <c r="J190" i="5" s="1"/>
  <c r="J66" i="5" s="1"/>
  <c r="J191" i="5"/>
  <c r="BE191" i="5" s="1"/>
  <c r="BI188" i="5"/>
  <c r="BH188" i="5"/>
  <c r="BG188" i="5"/>
  <c r="BF188" i="5"/>
  <c r="T188" i="5"/>
  <c r="R188" i="5"/>
  <c r="P188" i="5"/>
  <c r="BK188" i="5"/>
  <c r="J188" i="5"/>
  <c r="BE188" i="5"/>
  <c r="BI186" i="5"/>
  <c r="BH186" i="5"/>
  <c r="BG186" i="5"/>
  <c r="BF186" i="5"/>
  <c r="T186" i="5"/>
  <c r="R186" i="5"/>
  <c r="P186" i="5"/>
  <c r="BK186" i="5"/>
  <c r="J186" i="5"/>
  <c r="BE186" i="5"/>
  <c r="BI184" i="5"/>
  <c r="BH184" i="5"/>
  <c r="BG184" i="5"/>
  <c r="BF184" i="5"/>
  <c r="T184" i="5"/>
  <c r="R184" i="5"/>
  <c r="P184" i="5"/>
  <c r="BK184" i="5"/>
  <c r="J184" i="5"/>
  <c r="BE184" i="5" s="1"/>
  <c r="BI182" i="5"/>
  <c r="BH182" i="5"/>
  <c r="BG182" i="5"/>
  <c r="BF182" i="5"/>
  <c r="T182" i="5"/>
  <c r="R182" i="5"/>
  <c r="P182" i="5"/>
  <c r="BK182" i="5"/>
  <c r="J182" i="5"/>
  <c r="BE182" i="5"/>
  <c r="BI178" i="5"/>
  <c r="BH178" i="5"/>
  <c r="BG178" i="5"/>
  <c r="BF178" i="5"/>
  <c r="T178" i="5"/>
  <c r="R178" i="5"/>
  <c r="P178" i="5"/>
  <c r="BK178" i="5"/>
  <c r="J178" i="5"/>
  <c r="BE178" i="5" s="1"/>
  <c r="BI176" i="5"/>
  <c r="BH176" i="5"/>
  <c r="BG176" i="5"/>
  <c r="BF176" i="5"/>
  <c r="T176" i="5"/>
  <c r="R176" i="5"/>
  <c r="P176" i="5"/>
  <c r="BK176" i="5"/>
  <c r="J176" i="5"/>
  <c r="BE176" i="5" s="1"/>
  <c r="BI174" i="5"/>
  <c r="BH174" i="5"/>
  <c r="BG174" i="5"/>
  <c r="BF174" i="5"/>
  <c r="T174" i="5"/>
  <c r="R174" i="5"/>
  <c r="P174" i="5"/>
  <c r="BK174" i="5"/>
  <c r="J174" i="5"/>
  <c r="BE174" i="5" s="1"/>
  <c r="BI172" i="5"/>
  <c r="BH172" i="5"/>
  <c r="BG172" i="5"/>
  <c r="BF172" i="5"/>
  <c r="T172" i="5"/>
  <c r="R172" i="5"/>
  <c r="P172" i="5"/>
  <c r="BK172" i="5"/>
  <c r="J172" i="5"/>
  <c r="BE172" i="5"/>
  <c r="BI170" i="5"/>
  <c r="BH170" i="5"/>
  <c r="BG170" i="5"/>
  <c r="BF170" i="5"/>
  <c r="T170" i="5"/>
  <c r="R170" i="5"/>
  <c r="P170" i="5"/>
  <c r="BK170" i="5"/>
  <c r="J170" i="5"/>
  <c r="BE170" i="5" s="1"/>
  <c r="BI168" i="5"/>
  <c r="BH168" i="5"/>
  <c r="BG168" i="5"/>
  <c r="BF168" i="5"/>
  <c r="T168" i="5"/>
  <c r="R168" i="5"/>
  <c r="P168" i="5"/>
  <c r="BK168" i="5"/>
  <c r="J168" i="5"/>
  <c r="BE168" i="5"/>
  <c r="BI165" i="5"/>
  <c r="BH165" i="5"/>
  <c r="BG165" i="5"/>
  <c r="BF165" i="5"/>
  <c r="T165" i="5"/>
  <c r="R165" i="5"/>
  <c r="P165" i="5"/>
  <c r="BK165" i="5"/>
  <c r="J165" i="5"/>
  <c r="BE165" i="5" s="1"/>
  <c r="BI163" i="5"/>
  <c r="BH163" i="5"/>
  <c r="BG163" i="5"/>
  <c r="BF163" i="5"/>
  <c r="T163" i="5"/>
  <c r="R163" i="5"/>
  <c r="P163" i="5"/>
  <c r="BK163" i="5"/>
  <c r="J163" i="5"/>
  <c r="BE163" i="5"/>
  <c r="BI161" i="5"/>
  <c r="BH161" i="5"/>
  <c r="BG161" i="5"/>
  <c r="BF161" i="5"/>
  <c r="T161" i="5"/>
  <c r="R161" i="5"/>
  <c r="P161" i="5"/>
  <c r="BK161" i="5"/>
  <c r="J161" i="5"/>
  <c r="BE161" i="5" s="1"/>
  <c r="BI157" i="5"/>
  <c r="BH157" i="5"/>
  <c r="BG157" i="5"/>
  <c r="BF157" i="5"/>
  <c r="T157" i="5"/>
  <c r="R157" i="5"/>
  <c r="P157" i="5"/>
  <c r="BK157" i="5"/>
  <c r="J157" i="5"/>
  <c r="BE157" i="5" s="1"/>
  <c r="BI151" i="5"/>
  <c r="BH151" i="5"/>
  <c r="BG151" i="5"/>
  <c r="BF151" i="5"/>
  <c r="T151" i="5"/>
  <c r="R151" i="5"/>
  <c r="P151" i="5"/>
  <c r="BK151" i="5"/>
  <c r="J151" i="5"/>
  <c r="BE151" i="5" s="1"/>
  <c r="BI149" i="5"/>
  <c r="BH149" i="5"/>
  <c r="BG149" i="5"/>
  <c r="BF149" i="5"/>
  <c r="T149" i="5"/>
  <c r="R149" i="5"/>
  <c r="P149" i="5"/>
  <c r="BK149" i="5"/>
  <c r="J149" i="5"/>
  <c r="BE149" i="5"/>
  <c r="BI147" i="5"/>
  <c r="BH147" i="5"/>
  <c r="BG147" i="5"/>
  <c r="BF147" i="5"/>
  <c r="T147" i="5"/>
  <c r="R147" i="5"/>
  <c r="P147" i="5"/>
  <c r="BK147" i="5"/>
  <c r="J147" i="5"/>
  <c r="BE147" i="5" s="1"/>
  <c r="BI145" i="5"/>
  <c r="BH145" i="5"/>
  <c r="BG145" i="5"/>
  <c r="BF145" i="5"/>
  <c r="T145" i="5"/>
  <c r="R145" i="5"/>
  <c r="P145" i="5"/>
  <c r="BK145" i="5"/>
  <c r="J145" i="5"/>
  <c r="BE145" i="5" s="1"/>
  <c r="BI143" i="5"/>
  <c r="BH143" i="5"/>
  <c r="BG143" i="5"/>
  <c r="BF143" i="5"/>
  <c r="T143" i="5"/>
  <c r="R143" i="5"/>
  <c r="P143" i="5"/>
  <c r="BK143" i="5"/>
  <c r="J143" i="5"/>
  <c r="BE143" i="5" s="1"/>
  <c r="BI141" i="5"/>
  <c r="BH141" i="5"/>
  <c r="BG141" i="5"/>
  <c r="BF141" i="5"/>
  <c r="T141" i="5"/>
  <c r="R141" i="5"/>
  <c r="P141" i="5"/>
  <c r="BK141" i="5"/>
  <c r="J141" i="5"/>
  <c r="BE141" i="5"/>
  <c r="BI132" i="5"/>
  <c r="BH132" i="5"/>
  <c r="BG132" i="5"/>
  <c r="BF132" i="5"/>
  <c r="T132" i="5"/>
  <c r="R132" i="5"/>
  <c r="P132" i="5"/>
  <c r="BK132" i="5"/>
  <c r="J132" i="5"/>
  <c r="BE132" i="5"/>
  <c r="BI131" i="5"/>
  <c r="BH131" i="5"/>
  <c r="BG131" i="5"/>
  <c r="BF131" i="5"/>
  <c r="T131" i="5"/>
  <c r="R131" i="5"/>
  <c r="P131" i="5"/>
  <c r="BK131" i="5"/>
  <c r="J131" i="5"/>
  <c r="BE131" i="5"/>
  <c r="BI129" i="5"/>
  <c r="BH129" i="5"/>
  <c r="BG129" i="5"/>
  <c r="BF129" i="5"/>
  <c r="T129" i="5"/>
  <c r="R129" i="5"/>
  <c r="P129" i="5"/>
  <c r="BK129" i="5"/>
  <c r="J129" i="5"/>
  <c r="BE129" i="5" s="1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BF127" i="5"/>
  <c r="T127" i="5"/>
  <c r="R127" i="5"/>
  <c r="P127" i="5"/>
  <c r="BK127" i="5"/>
  <c r="J127" i="5"/>
  <c r="BE127" i="5"/>
  <c r="BI125" i="5"/>
  <c r="BH125" i="5"/>
  <c r="BG125" i="5"/>
  <c r="BF125" i="5"/>
  <c r="T125" i="5"/>
  <c r="R125" i="5"/>
  <c r="P125" i="5"/>
  <c r="BK125" i="5"/>
  <c r="J125" i="5"/>
  <c r="BE125" i="5" s="1"/>
  <c r="BI123" i="5"/>
  <c r="BH123" i="5"/>
  <c r="BG123" i="5"/>
  <c r="BF123" i="5"/>
  <c r="T123" i="5"/>
  <c r="R123" i="5"/>
  <c r="P123" i="5"/>
  <c r="BK123" i="5"/>
  <c r="J123" i="5"/>
  <c r="BE123" i="5" s="1"/>
  <c r="BI121" i="5"/>
  <c r="BH121" i="5"/>
  <c r="BG121" i="5"/>
  <c r="BF121" i="5"/>
  <c r="T121" i="5"/>
  <c r="R121" i="5"/>
  <c r="P121" i="5"/>
  <c r="BK121" i="5"/>
  <c r="J121" i="5"/>
  <c r="BE121" i="5"/>
  <c r="BI117" i="5"/>
  <c r="BH117" i="5"/>
  <c r="BG117" i="5"/>
  <c r="BF117" i="5"/>
  <c r="T117" i="5"/>
  <c r="R117" i="5"/>
  <c r="P117" i="5"/>
  <c r="BK117" i="5"/>
  <c r="J117" i="5"/>
  <c r="BE117" i="5"/>
  <c r="BI115" i="5"/>
  <c r="BH115" i="5"/>
  <c r="BG115" i="5"/>
  <c r="BF115" i="5"/>
  <c r="T115" i="5"/>
  <c r="R115" i="5"/>
  <c r="P115" i="5"/>
  <c r="BK115" i="5"/>
  <c r="J115" i="5"/>
  <c r="BE115" i="5" s="1"/>
  <c r="BI113" i="5"/>
  <c r="BH113" i="5"/>
  <c r="BG113" i="5"/>
  <c r="BF113" i="5"/>
  <c r="T113" i="5"/>
  <c r="R113" i="5"/>
  <c r="P113" i="5"/>
  <c r="BK113" i="5"/>
  <c r="J113" i="5"/>
  <c r="BE113" i="5" s="1"/>
  <c r="BI111" i="5"/>
  <c r="BH111" i="5"/>
  <c r="BG111" i="5"/>
  <c r="BF111" i="5"/>
  <c r="T111" i="5"/>
  <c r="R111" i="5"/>
  <c r="P111" i="5"/>
  <c r="BK111" i="5"/>
  <c r="J111" i="5"/>
  <c r="BE111" i="5"/>
  <c r="BI110" i="5"/>
  <c r="BH110" i="5"/>
  <c r="BG110" i="5"/>
  <c r="BF110" i="5"/>
  <c r="T110" i="5"/>
  <c r="R110" i="5"/>
  <c r="P110" i="5"/>
  <c r="BK110" i="5"/>
  <c r="J110" i="5"/>
  <c r="BE110" i="5"/>
  <c r="BI108" i="5"/>
  <c r="BH108" i="5"/>
  <c r="BG108" i="5"/>
  <c r="BF108" i="5"/>
  <c r="T108" i="5"/>
  <c r="R108" i="5"/>
  <c r="P108" i="5"/>
  <c r="BK108" i="5"/>
  <c r="J108" i="5"/>
  <c r="BE108" i="5" s="1"/>
  <c r="BI106" i="5"/>
  <c r="BH106" i="5"/>
  <c r="BG106" i="5"/>
  <c r="BF106" i="5"/>
  <c r="T106" i="5"/>
  <c r="R106" i="5"/>
  <c r="P106" i="5"/>
  <c r="P100" i="5" s="1"/>
  <c r="BK106" i="5"/>
  <c r="J106" i="5"/>
  <c r="BE106" i="5" s="1"/>
  <c r="BI105" i="5"/>
  <c r="BH105" i="5"/>
  <c r="BG105" i="5"/>
  <c r="BF105" i="5"/>
  <c r="T105" i="5"/>
  <c r="R105" i="5"/>
  <c r="P105" i="5"/>
  <c r="BK105" i="5"/>
  <c r="J105" i="5"/>
  <c r="BE105" i="5"/>
  <c r="BI104" i="5"/>
  <c r="BH104" i="5"/>
  <c r="BG104" i="5"/>
  <c r="BF104" i="5"/>
  <c r="T104" i="5"/>
  <c r="T100" i="5" s="1"/>
  <c r="T99" i="5" s="1"/>
  <c r="T98" i="5" s="1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 s="1"/>
  <c r="BI101" i="5"/>
  <c r="F39" i="5" s="1"/>
  <c r="BD60" i="1" s="1"/>
  <c r="BH101" i="5"/>
  <c r="BG101" i="5"/>
  <c r="BF101" i="5"/>
  <c r="T101" i="5"/>
  <c r="R101" i="5"/>
  <c r="P101" i="5"/>
  <c r="BK101" i="5"/>
  <c r="J101" i="5"/>
  <c r="BE101" i="5" s="1"/>
  <c r="J94" i="5"/>
  <c r="F94" i="5"/>
  <c r="F92" i="5"/>
  <c r="E90" i="5"/>
  <c r="J58" i="5"/>
  <c r="F58" i="5"/>
  <c r="F56" i="5"/>
  <c r="E54" i="5"/>
  <c r="J26" i="5"/>
  <c r="E26" i="5"/>
  <c r="J59" i="5" s="1"/>
  <c r="J95" i="5"/>
  <c r="J25" i="5"/>
  <c r="J20" i="5"/>
  <c r="E20" i="5"/>
  <c r="F59" i="5" s="1"/>
  <c r="F95" i="5"/>
  <c r="J19" i="5"/>
  <c r="J14" i="5"/>
  <c r="J56" i="5" s="1"/>
  <c r="E7" i="5"/>
  <c r="E86" i="5"/>
  <c r="E50" i="5"/>
  <c r="J39" i="4"/>
  <c r="J38" i="4"/>
  <c r="AY59" i="1" s="1"/>
  <c r="J37" i="4"/>
  <c r="AX59" i="1" s="1"/>
  <c r="BI234" i="4"/>
  <c r="BH234" i="4"/>
  <c r="BG234" i="4"/>
  <c r="BF234" i="4"/>
  <c r="T234" i="4"/>
  <c r="T233" i="4" s="1"/>
  <c r="T232" i="4" s="1"/>
  <c r="R234" i="4"/>
  <c r="R233" i="4"/>
  <c r="R232" i="4"/>
  <c r="P234" i="4"/>
  <c r="P233" i="4"/>
  <c r="P232" i="4"/>
  <c r="BK234" i="4"/>
  <c r="BK233" i="4" s="1"/>
  <c r="J234" i="4"/>
  <c r="BE234" i="4"/>
  <c r="BI231" i="4"/>
  <c r="BH231" i="4"/>
  <c r="BG231" i="4"/>
  <c r="BF231" i="4"/>
  <c r="T231" i="4"/>
  <c r="T230" i="4"/>
  <c r="R231" i="4"/>
  <c r="R230" i="4"/>
  <c r="P231" i="4"/>
  <c r="P230" i="4" s="1"/>
  <c r="BK231" i="4"/>
  <c r="BK230" i="4"/>
  <c r="J230" i="4" s="1"/>
  <c r="J74" i="4" s="1"/>
  <c r="J231" i="4"/>
  <c r="BE231" i="4" s="1"/>
  <c r="BI229" i="4"/>
  <c r="BH229" i="4"/>
  <c r="BG229" i="4"/>
  <c r="BF229" i="4"/>
  <c r="T229" i="4"/>
  <c r="R229" i="4"/>
  <c r="P229" i="4"/>
  <c r="BK229" i="4"/>
  <c r="J229" i="4"/>
  <c r="BE229" i="4" s="1"/>
  <c r="BI227" i="4"/>
  <c r="BH227" i="4"/>
  <c r="BG227" i="4"/>
  <c r="BF227" i="4"/>
  <c r="T227" i="4"/>
  <c r="R227" i="4"/>
  <c r="P227" i="4"/>
  <c r="P225" i="4" s="1"/>
  <c r="BK227" i="4"/>
  <c r="J227" i="4"/>
  <c r="BE227" i="4" s="1"/>
  <c r="BI226" i="4"/>
  <c r="BH226" i="4"/>
  <c r="BG226" i="4"/>
  <c r="BF226" i="4"/>
  <c r="T226" i="4"/>
  <c r="R226" i="4"/>
  <c r="R225" i="4" s="1"/>
  <c r="P226" i="4"/>
  <c r="BK226" i="4"/>
  <c r="BK225" i="4"/>
  <c r="J225" i="4"/>
  <c r="J73" i="4" s="1"/>
  <c r="J226" i="4"/>
  <c r="BE226" i="4"/>
  <c r="BI224" i="4"/>
  <c r="BH224" i="4"/>
  <c r="BG224" i="4"/>
  <c r="BF224" i="4"/>
  <c r="T224" i="4"/>
  <c r="T223" i="4" s="1"/>
  <c r="R224" i="4"/>
  <c r="R223" i="4" s="1"/>
  <c r="P224" i="4"/>
  <c r="P223" i="4" s="1"/>
  <c r="BK224" i="4"/>
  <c r="BK223" i="4" s="1"/>
  <c r="J223" i="4"/>
  <c r="J224" i="4"/>
  <c r="BE224" i="4"/>
  <c r="J72" i="4"/>
  <c r="BI221" i="4"/>
  <c r="BH221" i="4"/>
  <c r="BG221" i="4"/>
  <c r="BF221" i="4"/>
  <c r="T221" i="4"/>
  <c r="T220" i="4" s="1"/>
  <c r="R221" i="4"/>
  <c r="R220" i="4"/>
  <c r="P221" i="4"/>
  <c r="P220" i="4"/>
  <c r="BK221" i="4"/>
  <c r="BK220" i="4"/>
  <c r="J220" i="4" s="1"/>
  <c r="J221" i="4"/>
  <c r="BE221" i="4"/>
  <c r="J71" i="4"/>
  <c r="BI219" i="4"/>
  <c r="BH219" i="4"/>
  <c r="BG219" i="4"/>
  <c r="BF219" i="4"/>
  <c r="T219" i="4"/>
  <c r="T218" i="4" s="1"/>
  <c r="R219" i="4"/>
  <c r="R218" i="4"/>
  <c r="P219" i="4"/>
  <c r="P218" i="4"/>
  <c r="BK219" i="4"/>
  <c r="BK218" i="4" s="1"/>
  <c r="J218" i="4" s="1"/>
  <c r="J70" i="4" s="1"/>
  <c r="J219" i="4"/>
  <c r="BE219" i="4"/>
  <c r="BI217" i="4"/>
  <c r="BH217" i="4"/>
  <c r="BG217" i="4"/>
  <c r="BF217" i="4"/>
  <c r="T217" i="4"/>
  <c r="R217" i="4"/>
  <c r="P217" i="4"/>
  <c r="BK217" i="4"/>
  <c r="J217" i="4"/>
  <c r="BE217" i="4"/>
  <c r="BI216" i="4"/>
  <c r="BH216" i="4"/>
  <c r="BG216" i="4"/>
  <c r="BF216" i="4"/>
  <c r="T216" i="4"/>
  <c r="T215" i="4"/>
  <c r="R216" i="4"/>
  <c r="R215" i="4"/>
  <c r="P216" i="4"/>
  <c r="P215" i="4" s="1"/>
  <c r="BK216" i="4"/>
  <c r="J216" i="4"/>
  <c r="BE216" i="4"/>
  <c r="BI212" i="4"/>
  <c r="BH212" i="4"/>
  <c r="BG212" i="4"/>
  <c r="BF212" i="4"/>
  <c r="T212" i="4"/>
  <c r="R212" i="4"/>
  <c r="P212" i="4"/>
  <c r="BK212" i="4"/>
  <c r="J212" i="4"/>
  <c r="BE212" i="4" s="1"/>
  <c r="BI210" i="4"/>
  <c r="BH210" i="4"/>
  <c r="BG210" i="4"/>
  <c r="BF210" i="4"/>
  <c r="T210" i="4"/>
  <c r="R210" i="4"/>
  <c r="P210" i="4"/>
  <c r="BK210" i="4"/>
  <c r="J210" i="4"/>
  <c r="BE210" i="4" s="1"/>
  <c r="BI206" i="4"/>
  <c r="BH206" i="4"/>
  <c r="BG206" i="4"/>
  <c r="BF206" i="4"/>
  <c r="T206" i="4"/>
  <c r="R206" i="4"/>
  <c r="P206" i="4"/>
  <c r="BK206" i="4"/>
  <c r="J206" i="4"/>
  <c r="BE206" i="4" s="1"/>
  <c r="BI204" i="4"/>
  <c r="BH204" i="4"/>
  <c r="BG204" i="4"/>
  <c r="BF204" i="4"/>
  <c r="T204" i="4"/>
  <c r="R204" i="4"/>
  <c r="P204" i="4"/>
  <c r="BK204" i="4"/>
  <c r="J204" i="4"/>
  <c r="BE204" i="4" s="1"/>
  <c r="BI202" i="4"/>
  <c r="BH202" i="4"/>
  <c r="BG202" i="4"/>
  <c r="BF202" i="4"/>
  <c r="T202" i="4"/>
  <c r="R202" i="4"/>
  <c r="P202" i="4"/>
  <c r="BK202" i="4"/>
  <c r="J202" i="4"/>
  <c r="BE202" i="4" s="1"/>
  <c r="BI201" i="4"/>
  <c r="BH201" i="4"/>
  <c r="BG201" i="4"/>
  <c r="BF201" i="4"/>
  <c r="T201" i="4"/>
  <c r="R201" i="4"/>
  <c r="P201" i="4"/>
  <c r="BK201" i="4"/>
  <c r="J201" i="4"/>
  <c r="BE201" i="4" s="1"/>
  <c r="BI199" i="4"/>
  <c r="BH199" i="4"/>
  <c r="BG199" i="4"/>
  <c r="BF199" i="4"/>
  <c r="T199" i="4"/>
  <c r="R199" i="4"/>
  <c r="P199" i="4"/>
  <c r="BK199" i="4"/>
  <c r="J199" i="4"/>
  <c r="BE199" i="4"/>
  <c r="BI194" i="4"/>
  <c r="BH194" i="4"/>
  <c r="BG194" i="4"/>
  <c r="BF194" i="4"/>
  <c r="T194" i="4"/>
  <c r="R194" i="4"/>
  <c r="P194" i="4"/>
  <c r="BK194" i="4"/>
  <c r="BK193" i="4"/>
  <c r="J193" i="4" s="1"/>
  <c r="J68" i="4" s="1"/>
  <c r="J194" i="4"/>
  <c r="BE194" i="4"/>
  <c r="BI191" i="4"/>
  <c r="BH191" i="4"/>
  <c r="BG191" i="4"/>
  <c r="BF191" i="4"/>
  <c r="T191" i="4"/>
  <c r="T190" i="4" s="1"/>
  <c r="R191" i="4"/>
  <c r="R190" i="4"/>
  <c r="P191" i="4"/>
  <c r="P190" i="4"/>
  <c r="BK191" i="4"/>
  <c r="BK190" i="4"/>
  <c r="J190" i="4"/>
  <c r="J191" i="4"/>
  <c r="BE191" i="4"/>
  <c r="J67" i="4"/>
  <c r="BI188" i="4"/>
  <c r="BH188" i="4"/>
  <c r="BG188" i="4"/>
  <c r="BF188" i="4"/>
  <c r="T188" i="4"/>
  <c r="R188" i="4"/>
  <c r="P188" i="4"/>
  <c r="P185" i="4" s="1"/>
  <c r="BK188" i="4"/>
  <c r="J188" i="4"/>
  <c r="BE188" i="4"/>
  <c r="BI186" i="4"/>
  <c r="BH186" i="4"/>
  <c r="BG186" i="4"/>
  <c r="BF186" i="4"/>
  <c r="T186" i="4"/>
  <c r="T185" i="4"/>
  <c r="R186" i="4"/>
  <c r="R185" i="4"/>
  <c r="P186" i="4"/>
  <c r="BK186" i="4"/>
  <c r="J186" i="4"/>
  <c r="BE186" i="4" s="1"/>
  <c r="BI183" i="4"/>
  <c r="BH183" i="4"/>
  <c r="BG183" i="4"/>
  <c r="BF183" i="4"/>
  <c r="T183" i="4"/>
  <c r="R183" i="4"/>
  <c r="P183" i="4"/>
  <c r="BK183" i="4"/>
  <c r="J183" i="4"/>
  <c r="BE183" i="4" s="1"/>
  <c r="BI181" i="4"/>
  <c r="BH181" i="4"/>
  <c r="BG181" i="4"/>
  <c r="BF181" i="4"/>
  <c r="T181" i="4"/>
  <c r="R181" i="4"/>
  <c r="P181" i="4"/>
  <c r="BK181" i="4"/>
  <c r="J181" i="4"/>
  <c r="BE181" i="4" s="1"/>
  <c r="BI179" i="4"/>
  <c r="BH179" i="4"/>
  <c r="BG179" i="4"/>
  <c r="BF179" i="4"/>
  <c r="T179" i="4"/>
  <c r="R179" i="4"/>
  <c r="P179" i="4"/>
  <c r="BK179" i="4"/>
  <c r="J179" i="4"/>
  <c r="BE179" i="4" s="1"/>
  <c r="BI177" i="4"/>
  <c r="BH177" i="4"/>
  <c r="BG177" i="4"/>
  <c r="BF177" i="4"/>
  <c r="T177" i="4"/>
  <c r="R177" i="4"/>
  <c r="P177" i="4"/>
  <c r="BK177" i="4"/>
  <c r="J177" i="4"/>
  <c r="BE177" i="4"/>
  <c r="BI173" i="4"/>
  <c r="BH173" i="4"/>
  <c r="BG173" i="4"/>
  <c r="BF173" i="4"/>
  <c r="T173" i="4"/>
  <c r="R173" i="4"/>
  <c r="P173" i="4"/>
  <c r="BK173" i="4"/>
  <c r="J173" i="4"/>
  <c r="BE173" i="4"/>
  <c r="BI171" i="4"/>
  <c r="BH171" i="4"/>
  <c r="BG171" i="4"/>
  <c r="BF171" i="4"/>
  <c r="T171" i="4"/>
  <c r="R171" i="4"/>
  <c r="P171" i="4"/>
  <c r="BK171" i="4"/>
  <c r="J171" i="4"/>
  <c r="BE171" i="4" s="1"/>
  <c r="BI169" i="4"/>
  <c r="BH169" i="4"/>
  <c r="BG169" i="4"/>
  <c r="BF169" i="4"/>
  <c r="T169" i="4"/>
  <c r="R169" i="4"/>
  <c r="P169" i="4"/>
  <c r="BK169" i="4"/>
  <c r="J169" i="4"/>
  <c r="BE169" i="4"/>
  <c r="BI167" i="4"/>
  <c r="BH167" i="4"/>
  <c r="BG167" i="4"/>
  <c r="BF167" i="4"/>
  <c r="T167" i="4"/>
  <c r="R167" i="4"/>
  <c r="P167" i="4"/>
  <c r="BK167" i="4"/>
  <c r="J167" i="4"/>
  <c r="BE167" i="4"/>
  <c r="BI165" i="4"/>
  <c r="BH165" i="4"/>
  <c r="BG165" i="4"/>
  <c r="BF165" i="4"/>
  <c r="T165" i="4"/>
  <c r="R165" i="4"/>
  <c r="P165" i="4"/>
  <c r="BK165" i="4"/>
  <c r="J165" i="4"/>
  <c r="BE165" i="4" s="1"/>
  <c r="BI163" i="4"/>
  <c r="BH163" i="4"/>
  <c r="BG163" i="4"/>
  <c r="BF163" i="4"/>
  <c r="T163" i="4"/>
  <c r="R163" i="4"/>
  <c r="P163" i="4"/>
  <c r="BK163" i="4"/>
  <c r="J163" i="4"/>
  <c r="BE163" i="4" s="1"/>
  <c r="BI161" i="4"/>
  <c r="BH161" i="4"/>
  <c r="BG161" i="4"/>
  <c r="BF161" i="4"/>
  <c r="T161" i="4"/>
  <c r="R161" i="4"/>
  <c r="P161" i="4"/>
  <c r="BK161" i="4"/>
  <c r="J161" i="4"/>
  <c r="BE161" i="4"/>
  <c r="BI159" i="4"/>
  <c r="BH159" i="4"/>
  <c r="BG159" i="4"/>
  <c r="BF159" i="4"/>
  <c r="T159" i="4"/>
  <c r="R159" i="4"/>
  <c r="P159" i="4"/>
  <c r="BK159" i="4"/>
  <c r="J159" i="4"/>
  <c r="BE159" i="4"/>
  <c r="BI155" i="4"/>
  <c r="BH155" i="4"/>
  <c r="BG155" i="4"/>
  <c r="BF155" i="4"/>
  <c r="T155" i="4"/>
  <c r="R155" i="4"/>
  <c r="P155" i="4"/>
  <c r="BK155" i="4"/>
  <c r="J155" i="4"/>
  <c r="BE155" i="4"/>
  <c r="BI150" i="4"/>
  <c r="BH150" i="4"/>
  <c r="BG150" i="4"/>
  <c r="BF150" i="4"/>
  <c r="T150" i="4"/>
  <c r="R150" i="4"/>
  <c r="P150" i="4"/>
  <c r="BK150" i="4"/>
  <c r="J150" i="4"/>
  <c r="BE150" i="4" s="1"/>
  <c r="BI148" i="4"/>
  <c r="BH148" i="4"/>
  <c r="BG148" i="4"/>
  <c r="BF148" i="4"/>
  <c r="T148" i="4"/>
  <c r="R148" i="4"/>
  <c r="P148" i="4"/>
  <c r="BK148" i="4"/>
  <c r="J148" i="4"/>
  <c r="BE148" i="4" s="1"/>
  <c r="BI146" i="4"/>
  <c r="BH146" i="4"/>
  <c r="BG146" i="4"/>
  <c r="BF146" i="4"/>
  <c r="T146" i="4"/>
  <c r="R146" i="4"/>
  <c r="P146" i="4"/>
  <c r="BK146" i="4"/>
  <c r="J146" i="4"/>
  <c r="BE146" i="4" s="1"/>
  <c r="BI144" i="4"/>
  <c r="BH144" i="4"/>
  <c r="BG144" i="4"/>
  <c r="BF144" i="4"/>
  <c r="T144" i="4"/>
  <c r="R144" i="4"/>
  <c r="P144" i="4"/>
  <c r="BK144" i="4"/>
  <c r="J144" i="4"/>
  <c r="BE144" i="4"/>
  <c r="BI142" i="4"/>
  <c r="BH142" i="4"/>
  <c r="BG142" i="4"/>
  <c r="BF142" i="4"/>
  <c r="T142" i="4"/>
  <c r="R142" i="4"/>
  <c r="P142" i="4"/>
  <c r="BK142" i="4"/>
  <c r="J142" i="4"/>
  <c r="BE142" i="4" s="1"/>
  <c r="BI140" i="4"/>
  <c r="BH140" i="4"/>
  <c r="BG140" i="4"/>
  <c r="BF140" i="4"/>
  <c r="T140" i="4"/>
  <c r="R140" i="4"/>
  <c r="P140" i="4"/>
  <c r="BK140" i="4"/>
  <c r="J140" i="4"/>
  <c r="BE140" i="4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BK100" i="4" s="1"/>
  <c r="J130" i="4"/>
  <c r="BE130" i="4" s="1"/>
  <c r="BI128" i="4"/>
  <c r="BH128" i="4"/>
  <c r="BG128" i="4"/>
  <c r="BF128" i="4"/>
  <c r="T128" i="4"/>
  <c r="R128" i="4"/>
  <c r="P128" i="4"/>
  <c r="BK128" i="4"/>
  <c r="J128" i="4"/>
  <c r="BE128" i="4" s="1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T126" i="4"/>
  <c r="R126" i="4"/>
  <c r="P126" i="4"/>
  <c r="BK126" i="4"/>
  <c r="J126" i="4"/>
  <c r="BE126" i="4" s="1"/>
  <c r="BI124" i="4"/>
  <c r="BH124" i="4"/>
  <c r="BG124" i="4"/>
  <c r="BF124" i="4"/>
  <c r="T124" i="4"/>
  <c r="R124" i="4"/>
  <c r="P124" i="4"/>
  <c r="BK124" i="4"/>
  <c r="J124" i="4"/>
  <c r="BE124" i="4"/>
  <c r="BI122" i="4"/>
  <c r="BH122" i="4"/>
  <c r="BG122" i="4"/>
  <c r="BF122" i="4"/>
  <c r="T122" i="4"/>
  <c r="R122" i="4"/>
  <c r="P122" i="4"/>
  <c r="BK122" i="4"/>
  <c r="J122" i="4"/>
  <c r="BE122" i="4" s="1"/>
  <c r="BI120" i="4"/>
  <c r="BH120" i="4"/>
  <c r="BG120" i="4"/>
  <c r="BF120" i="4"/>
  <c r="T120" i="4"/>
  <c r="R120" i="4"/>
  <c r="P120" i="4"/>
  <c r="BK120" i="4"/>
  <c r="J120" i="4"/>
  <c r="BE120" i="4" s="1"/>
  <c r="BI117" i="4"/>
  <c r="BH117" i="4"/>
  <c r="BG117" i="4"/>
  <c r="BF117" i="4"/>
  <c r="T117" i="4"/>
  <c r="R117" i="4"/>
  <c r="P117" i="4"/>
  <c r="BK117" i="4"/>
  <c r="J117" i="4"/>
  <c r="BE117" i="4"/>
  <c r="BI115" i="4"/>
  <c r="BH115" i="4"/>
  <c r="BG115" i="4"/>
  <c r="BF115" i="4"/>
  <c r="T115" i="4"/>
  <c r="R115" i="4"/>
  <c r="P115" i="4"/>
  <c r="BK115" i="4"/>
  <c r="J115" i="4"/>
  <c r="BE115" i="4"/>
  <c r="BI113" i="4"/>
  <c r="BH113" i="4"/>
  <c r="BG113" i="4"/>
  <c r="BF113" i="4"/>
  <c r="T113" i="4"/>
  <c r="R113" i="4"/>
  <c r="P113" i="4"/>
  <c r="BK113" i="4"/>
  <c r="J113" i="4"/>
  <c r="BE113" i="4" s="1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 s="1"/>
  <c r="BI108" i="4"/>
  <c r="BH108" i="4"/>
  <c r="BG108" i="4"/>
  <c r="BF108" i="4"/>
  <c r="T108" i="4"/>
  <c r="R108" i="4"/>
  <c r="P108" i="4"/>
  <c r="BK108" i="4"/>
  <c r="J108" i="4"/>
  <c r="BE108" i="4" s="1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/>
  <c r="BI101" i="4"/>
  <c r="BH101" i="4"/>
  <c r="F38" i="4" s="1"/>
  <c r="BC59" i="1" s="1"/>
  <c r="BG101" i="4"/>
  <c r="BF101" i="4"/>
  <c r="T101" i="4"/>
  <c r="R101" i="4"/>
  <c r="P101" i="4"/>
  <c r="BK101" i="4"/>
  <c r="J101" i="4"/>
  <c r="BE101" i="4" s="1"/>
  <c r="J94" i="4"/>
  <c r="F94" i="4"/>
  <c r="F92" i="4"/>
  <c r="E90" i="4"/>
  <c r="J58" i="4"/>
  <c r="F58" i="4"/>
  <c r="F56" i="4"/>
  <c r="E54" i="4"/>
  <c r="J26" i="4"/>
  <c r="E26" i="4"/>
  <c r="J95" i="4" s="1"/>
  <c r="J59" i="4"/>
  <c r="J25" i="4"/>
  <c r="J20" i="4"/>
  <c r="E20" i="4"/>
  <c r="F59" i="4" s="1"/>
  <c r="F95" i="4"/>
  <c r="J19" i="4"/>
  <c r="J14" i="4"/>
  <c r="J92" i="4"/>
  <c r="J56" i="4"/>
  <c r="E7" i="4"/>
  <c r="E50" i="4" s="1"/>
  <c r="E86" i="4"/>
  <c r="J39" i="3"/>
  <c r="J38" i="3"/>
  <c r="AY58" i="1" s="1"/>
  <c r="J37" i="3"/>
  <c r="AX58" i="1"/>
  <c r="BI248" i="3"/>
  <c r="BH248" i="3"/>
  <c r="BG248" i="3"/>
  <c r="BF248" i="3"/>
  <c r="T248" i="3"/>
  <c r="T247" i="3" s="1"/>
  <c r="T246" i="3" s="1"/>
  <c r="R248" i="3"/>
  <c r="R247" i="3"/>
  <c r="R246" i="3"/>
  <c r="P248" i="3"/>
  <c r="P247" i="3" s="1"/>
  <c r="P246" i="3" s="1"/>
  <c r="BK248" i="3"/>
  <c r="BK247" i="3"/>
  <c r="BK246" i="3" s="1"/>
  <c r="J246" i="3" s="1"/>
  <c r="J75" i="3" s="1"/>
  <c r="J247" i="3"/>
  <c r="J76" i="3" s="1"/>
  <c r="J248" i="3"/>
  <c r="BE248" i="3" s="1"/>
  <c r="BI245" i="3"/>
  <c r="BH245" i="3"/>
  <c r="BG245" i="3"/>
  <c r="BF245" i="3"/>
  <c r="T245" i="3"/>
  <c r="T244" i="3" s="1"/>
  <c r="R245" i="3"/>
  <c r="R244" i="3" s="1"/>
  <c r="P245" i="3"/>
  <c r="P244" i="3"/>
  <c r="BK245" i="3"/>
  <c r="BK244" i="3" s="1"/>
  <c r="J244" i="3" s="1"/>
  <c r="J74" i="3" s="1"/>
  <c r="J245" i="3"/>
  <c r="BE245" i="3"/>
  <c r="BI243" i="3"/>
  <c r="BH243" i="3"/>
  <c r="BG243" i="3"/>
  <c r="BF243" i="3"/>
  <c r="T243" i="3"/>
  <c r="T239" i="3" s="1"/>
  <c r="R243" i="3"/>
  <c r="P243" i="3"/>
  <c r="BK243" i="3"/>
  <c r="J243" i="3"/>
  <c r="BE243" i="3"/>
  <c r="BI241" i="3"/>
  <c r="BH241" i="3"/>
  <c r="BG241" i="3"/>
  <c r="BF241" i="3"/>
  <c r="T241" i="3"/>
  <c r="R241" i="3"/>
  <c r="P241" i="3"/>
  <c r="BK241" i="3"/>
  <c r="J241" i="3"/>
  <c r="BE241" i="3"/>
  <c r="BI240" i="3"/>
  <c r="BH240" i="3"/>
  <c r="BG240" i="3"/>
  <c r="BF240" i="3"/>
  <c r="T240" i="3"/>
  <c r="R240" i="3"/>
  <c r="R239" i="3" s="1"/>
  <c r="P240" i="3"/>
  <c r="P239" i="3" s="1"/>
  <c r="BK240" i="3"/>
  <c r="BK239" i="3" s="1"/>
  <c r="J239" i="3" s="1"/>
  <c r="J73" i="3" s="1"/>
  <c r="J240" i="3"/>
  <c r="BE240" i="3" s="1"/>
  <c r="BI238" i="3"/>
  <c r="BH238" i="3"/>
  <c r="BG238" i="3"/>
  <c r="BF238" i="3"/>
  <c r="T238" i="3"/>
  <c r="R238" i="3"/>
  <c r="P238" i="3"/>
  <c r="BK238" i="3"/>
  <c r="J238" i="3"/>
  <c r="BE238" i="3" s="1"/>
  <c r="BI237" i="3"/>
  <c r="BH237" i="3"/>
  <c r="BG237" i="3"/>
  <c r="BF237" i="3"/>
  <c r="T237" i="3"/>
  <c r="T236" i="3" s="1"/>
  <c r="R237" i="3"/>
  <c r="R236" i="3" s="1"/>
  <c r="P237" i="3"/>
  <c r="P236" i="3" s="1"/>
  <c r="BK237" i="3"/>
  <c r="BK236" i="3"/>
  <c r="J236" i="3"/>
  <c r="J72" i="3" s="1"/>
  <c r="J237" i="3"/>
  <c r="BE237" i="3"/>
  <c r="BI234" i="3"/>
  <c r="BH234" i="3"/>
  <c r="BG234" i="3"/>
  <c r="BF234" i="3"/>
  <c r="T234" i="3"/>
  <c r="T233" i="3"/>
  <c r="R234" i="3"/>
  <c r="R233" i="3" s="1"/>
  <c r="P234" i="3"/>
  <c r="P233" i="3" s="1"/>
  <c r="BK234" i="3"/>
  <c r="BK233" i="3"/>
  <c r="J233" i="3"/>
  <c r="J71" i="3" s="1"/>
  <c r="J234" i="3"/>
  <c r="BE234" i="3"/>
  <c r="BI232" i="3"/>
  <c r="BH232" i="3"/>
  <c r="BG232" i="3"/>
  <c r="BF232" i="3"/>
  <c r="T232" i="3"/>
  <c r="T231" i="3"/>
  <c r="R232" i="3"/>
  <c r="R231" i="3" s="1"/>
  <c r="P232" i="3"/>
  <c r="P231" i="3" s="1"/>
  <c r="BK232" i="3"/>
  <c r="BK231" i="3" s="1"/>
  <c r="J231" i="3" s="1"/>
  <c r="J70" i="3" s="1"/>
  <c r="J232" i="3"/>
  <c r="BE232" i="3"/>
  <c r="BI230" i="3"/>
  <c r="BH230" i="3"/>
  <c r="BG230" i="3"/>
  <c r="BF230" i="3"/>
  <c r="T230" i="3"/>
  <c r="R230" i="3"/>
  <c r="P230" i="3"/>
  <c r="BK230" i="3"/>
  <c r="J230" i="3"/>
  <c r="BE230" i="3" s="1"/>
  <c r="BI229" i="3"/>
  <c r="BH229" i="3"/>
  <c r="BG229" i="3"/>
  <c r="BF229" i="3"/>
  <c r="T229" i="3"/>
  <c r="T228" i="3" s="1"/>
  <c r="R229" i="3"/>
  <c r="P229" i="3"/>
  <c r="P228" i="3"/>
  <c r="BK229" i="3"/>
  <c r="BK228" i="3"/>
  <c r="J228" i="3"/>
  <c r="J69" i="3" s="1"/>
  <c r="J229" i="3"/>
  <c r="BE229" i="3"/>
  <c r="BI226" i="3"/>
  <c r="BH226" i="3"/>
  <c r="BG226" i="3"/>
  <c r="BF226" i="3"/>
  <c r="T226" i="3"/>
  <c r="R226" i="3"/>
  <c r="P226" i="3"/>
  <c r="BK226" i="3"/>
  <c r="J226" i="3"/>
  <c r="BE226" i="3"/>
  <c r="BI224" i="3"/>
  <c r="BH224" i="3"/>
  <c r="BG224" i="3"/>
  <c r="BF224" i="3"/>
  <c r="T224" i="3"/>
  <c r="R224" i="3"/>
  <c r="P224" i="3"/>
  <c r="BK224" i="3"/>
  <c r="J224" i="3"/>
  <c r="BE224" i="3" s="1"/>
  <c r="BI220" i="3"/>
  <c r="BH220" i="3"/>
  <c r="BG220" i="3"/>
  <c r="BF220" i="3"/>
  <c r="T220" i="3"/>
  <c r="R220" i="3"/>
  <c r="P220" i="3"/>
  <c r="BK220" i="3"/>
  <c r="J220" i="3"/>
  <c r="BE220" i="3" s="1"/>
  <c r="BI218" i="3"/>
  <c r="BH218" i="3"/>
  <c r="BG218" i="3"/>
  <c r="BF218" i="3"/>
  <c r="T218" i="3"/>
  <c r="R218" i="3"/>
  <c r="P218" i="3"/>
  <c r="BK218" i="3"/>
  <c r="J218" i="3"/>
  <c r="BE218" i="3" s="1"/>
  <c r="BI214" i="3"/>
  <c r="BH214" i="3"/>
  <c r="BG214" i="3"/>
  <c r="BF214" i="3"/>
  <c r="T214" i="3"/>
  <c r="R214" i="3"/>
  <c r="P214" i="3"/>
  <c r="BK214" i="3"/>
  <c r="J214" i="3"/>
  <c r="BE214" i="3"/>
  <c r="BI212" i="3"/>
  <c r="BH212" i="3"/>
  <c r="BG212" i="3"/>
  <c r="BF212" i="3"/>
  <c r="T212" i="3"/>
  <c r="R212" i="3"/>
  <c r="P212" i="3"/>
  <c r="BK212" i="3"/>
  <c r="J212" i="3"/>
  <c r="BE212" i="3"/>
  <c r="BI210" i="3"/>
  <c r="BH210" i="3"/>
  <c r="BG210" i="3"/>
  <c r="BF210" i="3"/>
  <c r="T210" i="3"/>
  <c r="R210" i="3"/>
  <c r="P210" i="3"/>
  <c r="BK210" i="3"/>
  <c r="J210" i="3"/>
  <c r="BE210" i="3" s="1"/>
  <c r="BI209" i="3"/>
  <c r="BH209" i="3"/>
  <c r="BG209" i="3"/>
  <c r="BF209" i="3"/>
  <c r="T209" i="3"/>
  <c r="R209" i="3"/>
  <c r="P209" i="3"/>
  <c r="BK209" i="3"/>
  <c r="J209" i="3"/>
  <c r="BE209" i="3" s="1"/>
  <c r="BI207" i="3"/>
  <c r="BH207" i="3"/>
  <c r="BG207" i="3"/>
  <c r="BF207" i="3"/>
  <c r="T207" i="3"/>
  <c r="R207" i="3"/>
  <c r="P207" i="3"/>
  <c r="BK207" i="3"/>
  <c r="J207" i="3"/>
  <c r="BE207" i="3"/>
  <c r="BI203" i="3"/>
  <c r="BH203" i="3"/>
  <c r="BG203" i="3"/>
  <c r="BF203" i="3"/>
  <c r="T203" i="3"/>
  <c r="R203" i="3"/>
  <c r="R202" i="3"/>
  <c r="P203" i="3"/>
  <c r="P202" i="3" s="1"/>
  <c r="BK203" i="3"/>
  <c r="J203" i="3"/>
  <c r="BE203" i="3"/>
  <c r="BI201" i="3"/>
  <c r="BH201" i="3"/>
  <c r="BG201" i="3"/>
  <c r="BF201" i="3"/>
  <c r="T201" i="3"/>
  <c r="R201" i="3"/>
  <c r="P201" i="3"/>
  <c r="BK201" i="3"/>
  <c r="J201" i="3"/>
  <c r="BE201" i="3" s="1"/>
  <c r="BI199" i="3"/>
  <c r="BH199" i="3"/>
  <c r="BG199" i="3"/>
  <c r="BF199" i="3"/>
  <c r="T199" i="3"/>
  <c r="R199" i="3"/>
  <c r="P199" i="3"/>
  <c r="BK199" i="3"/>
  <c r="J199" i="3"/>
  <c r="BE199" i="3" s="1"/>
  <c r="BI196" i="3"/>
  <c r="BH196" i="3"/>
  <c r="BG196" i="3"/>
  <c r="BF196" i="3"/>
  <c r="T196" i="3"/>
  <c r="R196" i="3"/>
  <c r="P196" i="3"/>
  <c r="BK196" i="3"/>
  <c r="J196" i="3"/>
  <c r="BE196" i="3" s="1"/>
  <c r="BI194" i="3"/>
  <c r="BH194" i="3"/>
  <c r="BG194" i="3"/>
  <c r="BF194" i="3"/>
  <c r="T194" i="3"/>
  <c r="T193" i="3" s="1"/>
  <c r="R194" i="3"/>
  <c r="P194" i="3"/>
  <c r="P193" i="3" s="1"/>
  <c r="BK194" i="3"/>
  <c r="BK193" i="3" s="1"/>
  <c r="J193" i="3" s="1"/>
  <c r="J67" i="3" s="1"/>
  <c r="J194" i="3"/>
  <c r="BE194" i="3"/>
  <c r="BI191" i="3"/>
  <c r="BH191" i="3"/>
  <c r="BG191" i="3"/>
  <c r="BF191" i="3"/>
  <c r="T191" i="3"/>
  <c r="R191" i="3"/>
  <c r="P191" i="3"/>
  <c r="BK191" i="3"/>
  <c r="J191" i="3"/>
  <c r="BE191" i="3" s="1"/>
  <c r="BI189" i="3"/>
  <c r="BH189" i="3"/>
  <c r="BG189" i="3"/>
  <c r="BF189" i="3"/>
  <c r="T189" i="3"/>
  <c r="R189" i="3"/>
  <c r="P189" i="3"/>
  <c r="BK189" i="3"/>
  <c r="J189" i="3"/>
  <c r="BE189" i="3"/>
  <c r="BI187" i="3"/>
  <c r="BH187" i="3"/>
  <c r="BG187" i="3"/>
  <c r="BF187" i="3"/>
  <c r="T187" i="3"/>
  <c r="T186" i="3" s="1"/>
  <c r="R187" i="3"/>
  <c r="R186" i="3"/>
  <c r="P187" i="3"/>
  <c r="BK187" i="3"/>
  <c r="J187" i="3"/>
  <c r="BE187" i="3"/>
  <c r="BI184" i="3"/>
  <c r="BH184" i="3"/>
  <c r="BG184" i="3"/>
  <c r="BF184" i="3"/>
  <c r="T184" i="3"/>
  <c r="R184" i="3"/>
  <c r="P184" i="3"/>
  <c r="BK184" i="3"/>
  <c r="J184" i="3"/>
  <c r="BE184" i="3" s="1"/>
  <c r="BI182" i="3"/>
  <c r="BH182" i="3"/>
  <c r="BG182" i="3"/>
  <c r="BF182" i="3"/>
  <c r="T182" i="3"/>
  <c r="R182" i="3"/>
  <c r="P182" i="3"/>
  <c r="BK182" i="3"/>
  <c r="J182" i="3"/>
  <c r="BE182" i="3" s="1"/>
  <c r="BI180" i="3"/>
  <c r="BH180" i="3"/>
  <c r="BG180" i="3"/>
  <c r="BF180" i="3"/>
  <c r="T180" i="3"/>
  <c r="R180" i="3"/>
  <c r="P180" i="3"/>
  <c r="BK180" i="3"/>
  <c r="J180" i="3"/>
  <c r="BE180" i="3"/>
  <c r="BI178" i="3"/>
  <c r="BH178" i="3"/>
  <c r="BG178" i="3"/>
  <c r="BF178" i="3"/>
  <c r="T178" i="3"/>
  <c r="R178" i="3"/>
  <c r="P178" i="3"/>
  <c r="BK178" i="3"/>
  <c r="J178" i="3"/>
  <c r="BE178" i="3"/>
  <c r="BI174" i="3"/>
  <c r="BH174" i="3"/>
  <c r="BG174" i="3"/>
  <c r="BF174" i="3"/>
  <c r="T174" i="3"/>
  <c r="R174" i="3"/>
  <c r="P174" i="3"/>
  <c r="BK174" i="3"/>
  <c r="J174" i="3"/>
  <c r="BE174" i="3" s="1"/>
  <c r="BI172" i="3"/>
  <c r="BH172" i="3"/>
  <c r="BG172" i="3"/>
  <c r="BF172" i="3"/>
  <c r="T172" i="3"/>
  <c r="R172" i="3"/>
  <c r="P172" i="3"/>
  <c r="BK172" i="3"/>
  <c r="J172" i="3"/>
  <c r="BE172" i="3" s="1"/>
  <c r="BI170" i="3"/>
  <c r="BH170" i="3"/>
  <c r="BG170" i="3"/>
  <c r="BF170" i="3"/>
  <c r="T170" i="3"/>
  <c r="R170" i="3"/>
  <c r="P170" i="3"/>
  <c r="BK170" i="3"/>
  <c r="J170" i="3"/>
  <c r="BE170" i="3"/>
  <c r="BI168" i="3"/>
  <c r="BH168" i="3"/>
  <c r="BG168" i="3"/>
  <c r="BF168" i="3"/>
  <c r="T168" i="3"/>
  <c r="R168" i="3"/>
  <c r="P168" i="3"/>
  <c r="BK168" i="3"/>
  <c r="J168" i="3"/>
  <c r="BE168" i="3"/>
  <c r="BI166" i="3"/>
  <c r="BH166" i="3"/>
  <c r="BG166" i="3"/>
  <c r="BF166" i="3"/>
  <c r="T166" i="3"/>
  <c r="R166" i="3"/>
  <c r="P166" i="3"/>
  <c r="BK166" i="3"/>
  <c r="J166" i="3"/>
  <c r="BE166" i="3" s="1"/>
  <c r="BI164" i="3"/>
  <c r="BH164" i="3"/>
  <c r="BG164" i="3"/>
  <c r="BF164" i="3"/>
  <c r="T164" i="3"/>
  <c r="R164" i="3"/>
  <c r="P164" i="3"/>
  <c r="BK164" i="3"/>
  <c r="J164" i="3"/>
  <c r="BE164" i="3" s="1"/>
  <c r="BI162" i="3"/>
  <c r="BH162" i="3"/>
  <c r="BG162" i="3"/>
  <c r="BF162" i="3"/>
  <c r="T162" i="3"/>
  <c r="R162" i="3"/>
  <c r="P162" i="3"/>
  <c r="BK162" i="3"/>
  <c r="J162" i="3"/>
  <c r="BE162" i="3" s="1"/>
  <c r="BI160" i="3"/>
  <c r="BH160" i="3"/>
  <c r="BG160" i="3"/>
  <c r="BF160" i="3"/>
  <c r="T160" i="3"/>
  <c r="R160" i="3"/>
  <c r="P160" i="3"/>
  <c r="BK160" i="3"/>
  <c r="J160" i="3"/>
  <c r="BE160" i="3"/>
  <c r="BI156" i="3"/>
  <c r="BH156" i="3"/>
  <c r="BG156" i="3"/>
  <c r="BF156" i="3"/>
  <c r="T156" i="3"/>
  <c r="R156" i="3"/>
  <c r="P156" i="3"/>
  <c r="BK156" i="3"/>
  <c r="J156" i="3"/>
  <c r="BE156" i="3" s="1"/>
  <c r="BI151" i="3"/>
  <c r="BH151" i="3"/>
  <c r="BG151" i="3"/>
  <c r="BF151" i="3"/>
  <c r="T151" i="3"/>
  <c r="R151" i="3"/>
  <c r="P151" i="3"/>
  <c r="BK151" i="3"/>
  <c r="J151" i="3"/>
  <c r="BE151" i="3" s="1"/>
  <c r="BI149" i="3"/>
  <c r="BH149" i="3"/>
  <c r="BG149" i="3"/>
  <c r="BF149" i="3"/>
  <c r="T149" i="3"/>
  <c r="R149" i="3"/>
  <c r="P149" i="3"/>
  <c r="BK149" i="3"/>
  <c r="J149" i="3"/>
  <c r="BE149" i="3"/>
  <c r="BI147" i="3"/>
  <c r="BH147" i="3"/>
  <c r="BG147" i="3"/>
  <c r="BF147" i="3"/>
  <c r="T147" i="3"/>
  <c r="R147" i="3"/>
  <c r="P147" i="3"/>
  <c r="BK147" i="3"/>
  <c r="J147" i="3"/>
  <c r="BE147" i="3" s="1"/>
  <c r="BI145" i="3"/>
  <c r="BH145" i="3"/>
  <c r="BG145" i="3"/>
  <c r="BF145" i="3"/>
  <c r="T145" i="3"/>
  <c r="R145" i="3"/>
  <c r="P145" i="3"/>
  <c r="BK145" i="3"/>
  <c r="J145" i="3"/>
  <c r="BE145" i="3" s="1"/>
  <c r="BI143" i="3"/>
  <c r="BH143" i="3"/>
  <c r="BG143" i="3"/>
  <c r="BF143" i="3"/>
  <c r="T143" i="3"/>
  <c r="R143" i="3"/>
  <c r="P143" i="3"/>
  <c r="BK143" i="3"/>
  <c r="J143" i="3"/>
  <c r="BE143" i="3" s="1"/>
  <c r="BI141" i="3"/>
  <c r="BH141" i="3"/>
  <c r="BG141" i="3"/>
  <c r="BF141" i="3"/>
  <c r="T141" i="3"/>
  <c r="R141" i="3"/>
  <c r="P141" i="3"/>
  <c r="BK141" i="3"/>
  <c r="J141" i="3"/>
  <c r="BE141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/>
  <c r="BI125" i="3"/>
  <c r="BH125" i="3"/>
  <c r="BG125" i="3"/>
  <c r="BF125" i="3"/>
  <c r="T125" i="3"/>
  <c r="R125" i="3"/>
  <c r="P125" i="3"/>
  <c r="BK125" i="3"/>
  <c r="J125" i="3"/>
  <c r="BE125" i="3" s="1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 s="1"/>
  <c r="BI117" i="3"/>
  <c r="BH117" i="3"/>
  <c r="BG117" i="3"/>
  <c r="BF117" i="3"/>
  <c r="T117" i="3"/>
  <c r="R117" i="3"/>
  <c r="P117" i="3"/>
  <c r="BK117" i="3"/>
  <c r="J117" i="3"/>
  <c r="BE117" i="3"/>
  <c r="BI115" i="3"/>
  <c r="BH115" i="3"/>
  <c r="BG115" i="3"/>
  <c r="BF115" i="3"/>
  <c r="T115" i="3"/>
  <c r="R115" i="3"/>
  <c r="P115" i="3"/>
  <c r="BK115" i="3"/>
  <c r="J115" i="3"/>
  <c r="BE115" i="3"/>
  <c r="BI113" i="3"/>
  <c r="BH113" i="3"/>
  <c r="BG113" i="3"/>
  <c r="BF113" i="3"/>
  <c r="T113" i="3"/>
  <c r="R113" i="3"/>
  <c r="P113" i="3"/>
  <c r="BK113" i="3"/>
  <c r="J113" i="3"/>
  <c r="BE113" i="3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R110" i="3"/>
  <c r="P110" i="3"/>
  <c r="BK110" i="3"/>
  <c r="J110" i="3"/>
  <c r="BE110" i="3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J106" i="3"/>
  <c r="BE106" i="3"/>
  <c r="BI105" i="3"/>
  <c r="F39" i="3" s="1"/>
  <c r="BD58" i="1" s="1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P100" i="3" s="1"/>
  <c r="BK104" i="3"/>
  <c r="J104" i="3"/>
  <c r="BE104" i="3"/>
  <c r="BI103" i="3"/>
  <c r="BH103" i="3"/>
  <c r="BG103" i="3"/>
  <c r="BF103" i="3"/>
  <c r="J36" i="3" s="1"/>
  <c r="AW58" i="1" s="1"/>
  <c r="T103" i="3"/>
  <c r="T100" i="3" s="1"/>
  <c r="R103" i="3"/>
  <c r="P103" i="3"/>
  <c r="BK103" i="3"/>
  <c r="J103" i="3"/>
  <c r="BE103" i="3"/>
  <c r="BI101" i="3"/>
  <c r="BH101" i="3"/>
  <c r="BG101" i="3"/>
  <c r="BF101" i="3"/>
  <c r="T101" i="3"/>
  <c r="R101" i="3"/>
  <c r="R100" i="3" s="1"/>
  <c r="P101" i="3"/>
  <c r="BK101" i="3"/>
  <c r="BK100" i="3" s="1"/>
  <c r="J101" i="3"/>
  <c r="BE101" i="3" s="1"/>
  <c r="J94" i="3"/>
  <c r="F94" i="3"/>
  <c r="F92" i="3"/>
  <c r="E90" i="3"/>
  <c r="J58" i="3"/>
  <c r="F58" i="3"/>
  <c r="F56" i="3"/>
  <c r="E54" i="3"/>
  <c r="J26" i="3"/>
  <c r="E26" i="3"/>
  <c r="J95" i="3"/>
  <c r="J59" i="3"/>
  <c r="J25" i="3"/>
  <c r="J20" i="3"/>
  <c r="E20" i="3"/>
  <c r="F59" i="3" s="1"/>
  <c r="F95" i="3"/>
  <c r="J19" i="3"/>
  <c r="J14" i="3"/>
  <c r="J92" i="3"/>
  <c r="J56" i="3"/>
  <c r="E7" i="3"/>
  <c r="J37" i="2"/>
  <c r="J36" i="2"/>
  <c r="AY55" i="1"/>
  <c r="J35" i="2"/>
  <c r="AX55" i="1" s="1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P93" i="2"/>
  <c r="BK94" i="2"/>
  <c r="BK93" i="2"/>
  <c r="J93" i="2"/>
  <c r="J62" i="2" s="1"/>
  <c r="J94" i="2"/>
  <c r="BE94" i="2"/>
  <c r="BI92" i="2"/>
  <c r="BH92" i="2"/>
  <c r="BG92" i="2"/>
  <c r="BF92" i="2"/>
  <c r="F34" i="2" s="1"/>
  <c r="BA55" i="1" s="1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R84" i="2" s="1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 s="1"/>
  <c r="BI85" i="2"/>
  <c r="BH85" i="2"/>
  <c r="F36" i="2"/>
  <c r="BC55" i="1" s="1"/>
  <c r="BG85" i="2"/>
  <c r="BF85" i="2"/>
  <c r="T85" i="2"/>
  <c r="T84" i="2" s="1"/>
  <c r="R85" i="2"/>
  <c r="P85" i="2"/>
  <c r="BK85" i="2"/>
  <c r="BK84" i="2"/>
  <c r="J84" i="2"/>
  <c r="J61" i="2" s="1"/>
  <c r="BK83" i="2"/>
  <c r="J85" i="2"/>
  <c r="BE85" i="2"/>
  <c r="J78" i="2"/>
  <c r="F78" i="2"/>
  <c r="F76" i="2"/>
  <c r="E74" i="2"/>
  <c r="J54" i="2"/>
  <c r="F54" i="2"/>
  <c r="F52" i="2"/>
  <c r="E50" i="2"/>
  <c r="J24" i="2"/>
  <c r="E24" i="2"/>
  <c r="J55" i="2" s="1"/>
  <c r="J79" i="2"/>
  <c r="J23" i="2"/>
  <c r="J18" i="2"/>
  <c r="E18" i="2"/>
  <c r="F79" i="2"/>
  <c r="F55" i="2"/>
  <c r="J17" i="2"/>
  <c r="J12" i="2"/>
  <c r="J76" i="2" s="1"/>
  <c r="J52" i="2"/>
  <c r="E7" i="2"/>
  <c r="E72" i="2"/>
  <c r="E48" i="2"/>
  <c r="AS56" i="1"/>
  <c r="AS54" i="1"/>
  <c r="AT57" i="1"/>
  <c r="AN57" i="1"/>
  <c r="L50" i="1"/>
  <c r="AM50" i="1"/>
  <c r="AM49" i="1"/>
  <c r="L49" i="1"/>
  <c r="AM47" i="1"/>
  <c r="L47" i="1"/>
  <c r="L45" i="1"/>
  <c r="L44" i="1"/>
  <c r="F35" i="4" l="1"/>
  <c r="AZ59" i="1" s="1"/>
  <c r="F35" i="3"/>
  <c r="AZ58" i="1" s="1"/>
  <c r="F35" i="5"/>
  <c r="AZ60" i="1" s="1"/>
  <c r="J100" i="4"/>
  <c r="J65" i="4" s="1"/>
  <c r="P99" i="5"/>
  <c r="P98" i="5" s="1"/>
  <c r="AU60" i="1" s="1"/>
  <c r="J98" i="6"/>
  <c r="J65" i="6" s="1"/>
  <c r="T99" i="3"/>
  <c r="T98" i="3" s="1"/>
  <c r="BK82" i="2"/>
  <c r="J82" i="2" s="1"/>
  <c r="J83" i="2"/>
  <c r="J60" i="2" s="1"/>
  <c r="BK100" i="5"/>
  <c r="J36" i="4"/>
  <c r="AW59" i="1" s="1"/>
  <c r="F36" i="4"/>
  <c r="BA59" i="1" s="1"/>
  <c r="J36" i="5"/>
  <c r="AW60" i="1" s="1"/>
  <c r="F36" i="5"/>
  <c r="BA60" i="1" s="1"/>
  <c r="P195" i="5"/>
  <c r="F36" i="8"/>
  <c r="BC63" i="1" s="1"/>
  <c r="P100" i="4"/>
  <c r="BK162" i="7"/>
  <c r="J162" i="7" s="1"/>
  <c r="J63" i="7" s="1"/>
  <c r="F33" i="2"/>
  <c r="AZ55" i="1" s="1"/>
  <c r="J33" i="2"/>
  <c r="AV55" i="1" s="1"/>
  <c r="F36" i="3"/>
  <c r="BA58" i="1" s="1"/>
  <c r="F38" i="3"/>
  <c r="BC58" i="1" s="1"/>
  <c r="BC56" i="1" s="1"/>
  <c r="AY56" i="1" s="1"/>
  <c r="J35" i="4"/>
  <c r="AV59" i="1" s="1"/>
  <c r="F38" i="5"/>
  <c r="BC60" i="1" s="1"/>
  <c r="R216" i="5"/>
  <c r="BK216" i="5"/>
  <c r="J216" i="5" s="1"/>
  <c r="J68" i="5" s="1"/>
  <c r="BK240" i="6"/>
  <c r="J240" i="6" s="1"/>
  <c r="J70" i="6" s="1"/>
  <c r="BK89" i="7"/>
  <c r="F33" i="7"/>
  <c r="AZ62" i="1" s="1"/>
  <c r="J100" i="3"/>
  <c r="J65" i="3" s="1"/>
  <c r="P88" i="7"/>
  <c r="P87" i="7" s="1"/>
  <c r="AU62" i="1" s="1"/>
  <c r="F37" i="2"/>
  <c r="BD55" i="1" s="1"/>
  <c r="F37" i="3"/>
  <c r="BB58" i="1" s="1"/>
  <c r="BK195" i="5"/>
  <c r="J195" i="5" s="1"/>
  <c r="J67" i="5" s="1"/>
  <c r="T162" i="7"/>
  <c r="F37" i="4"/>
  <c r="BB59" i="1" s="1"/>
  <c r="J36" i="6"/>
  <c r="AW61" i="1" s="1"/>
  <c r="AT61" i="1" s="1"/>
  <c r="BK253" i="6"/>
  <c r="J253" i="6" s="1"/>
  <c r="J73" i="6" s="1"/>
  <c r="J254" i="6"/>
  <c r="J74" i="6" s="1"/>
  <c r="J33" i="7"/>
  <c r="AV62" i="1" s="1"/>
  <c r="AT62" i="1" s="1"/>
  <c r="F34" i="8"/>
  <c r="BA63" i="1" s="1"/>
  <c r="J34" i="2"/>
  <c r="AW55" i="1" s="1"/>
  <c r="R162" i="7"/>
  <c r="R88" i="7" s="1"/>
  <c r="R87" i="7" s="1"/>
  <c r="R93" i="2"/>
  <c r="R83" i="2" s="1"/>
  <c r="R82" i="2" s="1"/>
  <c r="R193" i="3"/>
  <c r="R99" i="3" s="1"/>
  <c r="R98" i="3" s="1"/>
  <c r="R100" i="5"/>
  <c r="F34" i="7"/>
  <c r="BA62" i="1" s="1"/>
  <c r="J34" i="7"/>
  <c r="AW62" i="1" s="1"/>
  <c r="T97" i="6"/>
  <c r="T96" i="6" s="1"/>
  <c r="E50" i="3"/>
  <c r="E86" i="3"/>
  <c r="J233" i="4"/>
  <c r="J76" i="4" s="1"/>
  <c r="BK232" i="4"/>
  <c r="J232" i="4" s="1"/>
  <c r="J75" i="4" s="1"/>
  <c r="F33" i="8"/>
  <c r="AZ63" i="1" s="1"/>
  <c r="J33" i="8"/>
  <c r="AV63" i="1" s="1"/>
  <c r="AT63" i="1" s="1"/>
  <c r="J35" i="3"/>
  <c r="AV58" i="1" s="1"/>
  <c r="AT58" i="1" s="1"/>
  <c r="F39" i="4"/>
  <c r="BD59" i="1" s="1"/>
  <c r="BD56" i="1" s="1"/>
  <c r="F37" i="5"/>
  <c r="BB60" i="1" s="1"/>
  <c r="F37" i="7"/>
  <c r="BD62" i="1" s="1"/>
  <c r="P84" i="2"/>
  <c r="P83" i="2" s="1"/>
  <c r="P82" i="2" s="1"/>
  <c r="AU55" i="1" s="1"/>
  <c r="F35" i="2"/>
  <c r="BB55" i="1" s="1"/>
  <c r="T93" i="2"/>
  <c r="T83" i="2" s="1"/>
  <c r="T82" i="2" s="1"/>
  <c r="T202" i="3"/>
  <c r="R100" i="4"/>
  <c r="R99" i="4" s="1"/>
  <c r="R98" i="4" s="1"/>
  <c r="J35" i="5"/>
  <c r="AV60" i="1" s="1"/>
  <c r="F35" i="6"/>
  <c r="AZ61" i="1" s="1"/>
  <c r="T89" i="7"/>
  <c r="T88" i="7" s="1"/>
  <c r="T87" i="7" s="1"/>
  <c r="T193" i="4"/>
  <c r="T225" i="4"/>
  <c r="F39" i="6"/>
  <c r="BD61" i="1" s="1"/>
  <c r="R170" i="6"/>
  <c r="F36" i="7"/>
  <c r="BC62" i="1" s="1"/>
  <c r="R184" i="7"/>
  <c r="F37" i="8"/>
  <c r="BD63" i="1" s="1"/>
  <c r="T100" i="4"/>
  <c r="BK185" i="4"/>
  <c r="J185" i="4" s="1"/>
  <c r="J66" i="4" s="1"/>
  <c r="P186" i="3"/>
  <c r="P99" i="3" s="1"/>
  <c r="P98" i="3" s="1"/>
  <c r="AU58" i="1" s="1"/>
  <c r="R228" i="3"/>
  <c r="P193" i="4"/>
  <c r="BK257" i="5"/>
  <c r="J257" i="5" s="1"/>
  <c r="J73" i="5" s="1"/>
  <c r="R199" i="6"/>
  <c r="T84" i="8"/>
  <c r="T83" i="8" s="1"/>
  <c r="T82" i="8" s="1"/>
  <c r="BK84" i="8"/>
  <c r="BK186" i="3"/>
  <c r="J186" i="3" s="1"/>
  <c r="J66" i="3" s="1"/>
  <c r="P199" i="6"/>
  <c r="BK202" i="3"/>
  <c r="J202" i="3" s="1"/>
  <c r="J68" i="3" s="1"/>
  <c r="R193" i="4"/>
  <c r="R98" i="6"/>
  <c r="R97" i="6" s="1"/>
  <c r="R96" i="6" s="1"/>
  <c r="F55" i="7"/>
  <c r="F84" i="7"/>
  <c r="J55" i="8"/>
  <c r="J79" i="8"/>
  <c r="R195" i="5"/>
  <c r="J59" i="6"/>
  <c r="J93" i="6"/>
  <c r="J92" i="5"/>
  <c r="R246" i="5"/>
  <c r="BK170" i="6"/>
  <c r="J170" i="6" s="1"/>
  <c r="J67" i="6" s="1"/>
  <c r="BK209" i="6"/>
  <c r="J209" i="6" s="1"/>
  <c r="J69" i="6" s="1"/>
  <c r="BK246" i="6"/>
  <c r="J246" i="6" s="1"/>
  <c r="J71" i="6" s="1"/>
  <c r="E77" i="7"/>
  <c r="R84" i="8"/>
  <c r="R83" i="8" s="1"/>
  <c r="R82" i="8" s="1"/>
  <c r="BK215" i="4"/>
  <c r="J215" i="4" s="1"/>
  <c r="J69" i="4" s="1"/>
  <c r="P170" i="6"/>
  <c r="P97" i="6" s="1"/>
  <c r="P96" i="6" s="1"/>
  <c r="AU61" i="1" s="1"/>
  <c r="P209" i="6"/>
  <c r="P246" i="6"/>
  <c r="AT55" i="1" l="1"/>
  <c r="BK97" i="6"/>
  <c r="AT60" i="1"/>
  <c r="BB56" i="1"/>
  <c r="AX56" i="1" s="1"/>
  <c r="AZ54" i="1"/>
  <c r="T99" i="4"/>
  <c r="T98" i="4" s="1"/>
  <c r="AZ56" i="1"/>
  <c r="AV56" i="1" s="1"/>
  <c r="BK88" i="7"/>
  <c r="J89" i="7"/>
  <c r="J61" i="7" s="1"/>
  <c r="P99" i="4"/>
  <c r="P98" i="4" s="1"/>
  <c r="AU59" i="1" s="1"/>
  <c r="AU56" i="1" s="1"/>
  <c r="AU54" i="1" s="1"/>
  <c r="R99" i="5"/>
  <c r="R98" i="5" s="1"/>
  <c r="BK99" i="3"/>
  <c r="J84" i="8"/>
  <c r="J61" i="8" s="1"/>
  <c r="BK83" i="8"/>
  <c r="BA56" i="1"/>
  <c r="BD54" i="1"/>
  <c r="W33" i="1" s="1"/>
  <c r="BK99" i="5"/>
  <c r="J100" i="5"/>
  <c r="J65" i="5" s="1"/>
  <c r="BK99" i="4"/>
  <c r="BB54" i="1"/>
  <c r="AT59" i="1"/>
  <c r="J59" i="2"/>
  <c r="J30" i="2"/>
  <c r="BC54" i="1"/>
  <c r="AV54" i="1" l="1"/>
  <c r="W29" i="1"/>
  <c r="J99" i="3"/>
  <c r="J64" i="3" s="1"/>
  <c r="BK98" i="3"/>
  <c r="J98" i="3" s="1"/>
  <c r="J99" i="5"/>
  <c r="J64" i="5" s="1"/>
  <c r="BK98" i="5"/>
  <c r="J98" i="5" s="1"/>
  <c r="W32" i="1"/>
  <c r="AY54" i="1"/>
  <c r="BK87" i="7"/>
  <c r="J87" i="7" s="1"/>
  <c r="J88" i="7"/>
  <c r="J60" i="7" s="1"/>
  <c r="BK82" i="8"/>
  <c r="J82" i="8" s="1"/>
  <c r="J83" i="8"/>
  <c r="J60" i="8" s="1"/>
  <c r="W31" i="1"/>
  <c r="AX54" i="1"/>
  <c r="J99" i="4"/>
  <c r="J64" i="4" s="1"/>
  <c r="BK98" i="4"/>
  <c r="J98" i="4" s="1"/>
  <c r="BK96" i="6"/>
  <c r="J96" i="6" s="1"/>
  <c r="J97" i="6"/>
  <c r="J64" i="6" s="1"/>
  <c r="AG55" i="1"/>
  <c r="J39" i="2"/>
  <c r="AW56" i="1"/>
  <c r="BA54" i="1"/>
  <c r="AT56" i="1"/>
  <c r="J63" i="5" l="1"/>
  <c r="J32" i="5"/>
  <c r="AW54" i="1"/>
  <c r="AK30" i="1" s="1"/>
  <c r="W30" i="1"/>
  <c r="AN55" i="1"/>
  <c r="J63" i="4"/>
  <c r="J32" i="4"/>
  <c r="J63" i="3"/>
  <c r="J32" i="3"/>
  <c r="J30" i="8"/>
  <c r="J59" i="8"/>
  <c r="J32" i="6"/>
  <c r="J63" i="6"/>
  <c r="J59" i="7"/>
  <c r="J30" i="7"/>
  <c r="AK29" i="1"/>
  <c r="J41" i="4" l="1"/>
  <c r="AG59" i="1"/>
  <c r="AN59" i="1" s="1"/>
  <c r="AG61" i="1"/>
  <c r="AN61" i="1" s="1"/>
  <c r="J41" i="6"/>
  <c r="J39" i="7"/>
  <c r="AG62" i="1"/>
  <c r="AN62" i="1" s="1"/>
  <c r="J39" i="8"/>
  <c r="AG63" i="1"/>
  <c r="AN63" i="1" s="1"/>
  <c r="J41" i="5"/>
  <c r="AG60" i="1"/>
  <c r="AN60" i="1" s="1"/>
  <c r="J41" i="3"/>
  <c r="AG58" i="1"/>
  <c r="AT54" i="1"/>
  <c r="AN58" i="1" l="1"/>
  <c r="AG56" i="1"/>
  <c r="AN56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<sst xmlns="http://schemas.openxmlformats.org/spreadsheetml/2006/main" count="10304" uniqueCount="1388">
  <si>
    <t>Export Komplet</t>
  </si>
  <si>
    <t>VZ</t>
  </si>
  <si>
    <t>2.0</t>
  </si>
  <si>
    <t>ZAMOK</t>
  </si>
  <si>
    <t>False</t>
  </si>
  <si>
    <t>{ab726c31-c974-4121-b463-24824aead483}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</si>
  <si>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</si>
  <si>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</si>
  <si>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</si>
  <si>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</si>
  <si>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</si>
  <si>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</si>
  <si>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</si>
  <si>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</si>
  <si>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17107531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</si>
  <si>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</si>
  <si>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</si>
  <si>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Klobouky u Brna - úprava Klobouckého potoka</t>
  </si>
  <si>
    <t>KSO:</t>
  </si>
  <si>
    <t>833</t>
  </si>
  <si>
    <t>CC-CZ:</t>
  </si>
  <si>
    <t>2</t>
  </si>
  <si>
    <t>Místo:</t>
  </si>
  <si>
    <t>Klobouky u Brna</t>
  </si>
  <si>
    <t>Datum:</t>
  </si>
  <si>
    <t>16. 5. 2017</t>
  </si>
  <si>
    <t>CZ-CPV:</t>
  </si>
  <si>
    <t>45246000-3</t>
  </si>
  <si>
    <t>CZ-CPA:</t>
  </si>
  <si>
    <t>42.9</t>
  </si>
  <si>
    <t>Zadavatel:</t>
  </si>
  <si>
    <t>IČ:</t>
  </si>
  <si>
    <t/>
  </si>
  <si>
    <t>Město Klobouky u Brna</t>
  </si>
  <si>
    <t>DIČ:</t>
  </si>
  <si>
    <t>Uchazeč:</t>
  </si>
  <si>
    <t>Vyplň údaj</t>
  </si>
  <si>
    <t>Projektant:</t>
  </si>
  <si>
    <t>Aquatis, a.s.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</si>
  <si>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</si>
  <si>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</si>
  <si>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</si>
  <si>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</si>
  <si>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</si>
  <si>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</si>
  <si>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</si>
  <si>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</si>
  <si>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</si>
  <si>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</si>
  <si>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</si>
  <si>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</si>
  <si>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</si>
  <si>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</si>
  <si>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</si>
  <si>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</si>
  <si>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</si>
  <si>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</si>
  <si>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</si>
  <si>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</si>
  <si>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</si>
  <si>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</si>
  <si>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</si>
  <si>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</si>
  <si>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</si>
  <si>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</si>
  <si>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</si>
  <si>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</si>
  <si>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</si>
  <si>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</si>
  <si>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</si>
  <si>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</si>
  <si>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</si>
  <si>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</si>
  <si>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</si>
  <si>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</si>
  <si>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</si>
  <si>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</si>
  <si>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</si>
  <si>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</si>
  <si>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</si>
  <si>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</si>
  <si>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</si>
  <si>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</si>
  <si>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OST.1</t>
  </si>
  <si>
    <t>Ostatní náklady</t>
  </si>
  <si>
    <t>OST</t>
  </si>
  <si>
    <t>1</t>
  </si>
  <si>
    <t>{0e99da49-f27c-4d0d-8c19-d81f7a040527}</t>
  </si>
  <si>
    <t>SO 01.1</t>
  </si>
  <si>
    <t>Úprava toku km 0,884 80 - 2,509 85</t>
  </si>
  <si>
    <t>STA</t>
  </si>
  <si>
    <t>{39702da6-0e7e-4f1b-825d-75e7ee4c4eb1}</t>
  </si>
  <si>
    <t>Soupis</t>
  </si>
  <si>
    <t>###NOINSERT###</t>
  </si>
  <si>
    <t>SO 01.1.1</t>
  </si>
  <si>
    <t>Úprava toku km 0,884 80 - 1,407 70</t>
  </si>
  <si>
    <t>{15c4d3e6-cc70-44de-81ac-429c424a6d05}</t>
  </si>
  <si>
    <t>SO 01.1.2</t>
  </si>
  <si>
    <t>Úprava toku km 1,407 70 - 1,608 90</t>
  </si>
  <si>
    <t>{9a7156ad-f7f4-4f58-b2cb-28f8556999ef}</t>
  </si>
  <si>
    <t>SO 01.1.3</t>
  </si>
  <si>
    <t>Úprava toku km 1,608 90 - 2,184 00</t>
  </si>
  <si>
    <t>{da897e4a-ac34-48c4-aa9c-83ad2587ec1b}</t>
  </si>
  <si>
    <t>SO 01.1.4</t>
  </si>
  <si>
    <t>Úprava toku 2,184 00 - 2,509 85</t>
  </si>
  <si>
    <t>{e3d63060-cc96-47a9-a52d-2cd81ef84f98}</t>
  </si>
  <si>
    <t>SO 01.2</t>
  </si>
  <si>
    <t>Úprava toku km 0,342 - 0,884 80</t>
  </si>
  <si>
    <t>{dd95899e-9084-4145-bb25-0953d19f4191}</t>
  </si>
  <si>
    <t>SO 02</t>
  </si>
  <si>
    <t>Výsadba břehových porostů</t>
  </si>
  <si>
    <t>{436362b4-e49d-44d8-a204-a56d6f31ab9b}</t>
  </si>
  <si>
    <t>KRYCÍ LIST SOUPISU PRACÍ</t>
  </si>
  <si>
    <t>Objekt:</t>
  </si>
  <si>
    <t>OST.1 -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</si>
  <si>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</si>
  <si>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</si>
  <si>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</si>
  <si>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</si>
  <si>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</si>
  <si>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</si>
  <si>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</si>
  <si>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</si>
  <si>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</si>
  <si>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</si>
  <si>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</si>
  <si>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</si>
  <si>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</si>
  <si>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</si>
  <si>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</si>
  <si>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</si>
  <si>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</si>
  <si>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</si>
  <si>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</si>
  <si>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</si>
  <si>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</si>
  <si>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</si>
  <si>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</si>
  <si>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</si>
  <si>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</si>
  <si>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</si>
  <si>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</si>
  <si>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011144000</t>
  </si>
  <si>
    <t>Rozbor sedimentů z koryta</t>
  </si>
  <si>
    <t>kplt</t>
  </si>
  <si>
    <t>CS ÚRS 2017 01</t>
  </si>
  <si>
    <t>1024</t>
  </si>
  <si>
    <t>-319505398</t>
  </si>
  <si>
    <t>012103000</t>
  </si>
  <si>
    <t>Geodetické práce před výstavbou, vytyčení obvodu staveniště</t>
  </si>
  <si>
    <t>CS ÚRS 2015 01</t>
  </si>
  <si>
    <t>-2066979882</t>
  </si>
  <si>
    <t>3</t>
  </si>
  <si>
    <t>012303000</t>
  </si>
  <si>
    <t>Průzkumné, geodetické a projektové práce geodetické práce po výstavbě</t>
  </si>
  <si>
    <t>1181278544</t>
  </si>
  <si>
    <t>4</t>
  </si>
  <si>
    <t>1 1</t>
  </si>
  <si>
    <t>Dokumentace skutečného provedené stavby</t>
  </si>
  <si>
    <t>-891405706</t>
  </si>
  <si>
    <t>1 2</t>
  </si>
  <si>
    <t>Přítomnost geologa na staveništi - převzetí základové spáry gabionů</t>
  </si>
  <si>
    <t>1042306371</t>
  </si>
  <si>
    <t>6</t>
  </si>
  <si>
    <t>1 3</t>
  </si>
  <si>
    <t>Vypracování povodňového plánu</t>
  </si>
  <si>
    <t>-690613047</t>
  </si>
  <si>
    <t>7</t>
  </si>
  <si>
    <t>1 4</t>
  </si>
  <si>
    <t>Autorský dozor projektanta</t>
  </si>
  <si>
    <t>1446218027</t>
  </si>
  <si>
    <t>8</t>
  </si>
  <si>
    <t>1 8</t>
  </si>
  <si>
    <t>Fotodokumentace v průběhu výstavby</t>
  </si>
  <si>
    <t>717196647</t>
  </si>
  <si>
    <t>VRN3</t>
  </si>
  <si>
    <t>Zařízení staveniště</t>
  </si>
  <si>
    <t>9</t>
  </si>
  <si>
    <t>030001000</t>
  </si>
  <si>
    <t>Základní rozdělení průvodních činností a nákladů zařízení staveniště</t>
  </si>
  <si>
    <t>1240463696</t>
  </si>
  <si>
    <t>10</t>
  </si>
  <si>
    <t>3 2</t>
  </si>
  <si>
    <t>Provizorní sjezdy do koryta</t>
  </si>
  <si>
    <t>1097835348</t>
  </si>
  <si>
    <t>P</t>
  </si>
  <si>
    <t>Poznámka k položce:_x000D_
zemní práce spojené s dočasným provedením sjezdu do koryta, vč. úpravy terénu do původního stavu</t>
  </si>
  <si>
    <t>11</t>
  </si>
  <si>
    <t>3 R 001</t>
  </si>
  <si>
    <t>Vytyčení a ochrana IS</t>
  </si>
  <si>
    <t>157923318</t>
  </si>
  <si>
    <t>nalozeni_MD</t>
  </si>
  <si>
    <t>187,022</t>
  </si>
  <si>
    <t>SO 01.1 - Úprava toku km 0,884 80 - 2,509 85</t>
  </si>
  <si>
    <t>Soupis:</t>
  </si>
  <si>
    <t>SO 01.1.1 - Úprava toku km 0,884 80 - 1,407 70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</si>
  <si>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</si>
  <si>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</si>
  <si>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</si>
  <si>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</si>
  <si>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</si>
  <si>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</si>
  <si>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</si>
  <si>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</si>
  <si>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</si>
  <si>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</si>
  <si>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</si>
  <si>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</si>
  <si>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</si>
  <si>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</si>
  <si>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</si>
  <si>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</si>
  <si>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111201102</t>
  </si>
  <si>
    <t>Odstranění křovin a stromů s odstraněním kořenů průměru kmene do 100 mm do sklonu terénu 1 : 5, při celkové ploše přes 1 000 do 10 000 m2</t>
  </si>
  <si>
    <t>m2</t>
  </si>
  <si>
    <t>CS ÚRS 2018 01</t>
  </si>
  <si>
    <t>78524972</t>
  </si>
  <si>
    <t>VV</t>
  </si>
  <si>
    <t>1250</t>
  </si>
  <si>
    <t>111201401</t>
  </si>
  <si>
    <t>Spálení odstraněných křovin a stromů na hromadách průměru kmene do 100 mm pro jakoukoliv plochu</t>
  </si>
  <si>
    <t>-1567022773</t>
  </si>
  <si>
    <t>112101101</t>
  </si>
  <si>
    <t>Odstranění stromů s odřezáním kmene a s odvětvením listnatých, průměru kmene přes 100 do 300 mm</t>
  </si>
  <si>
    <t>kus</t>
  </si>
  <si>
    <t>-102991524</t>
  </si>
  <si>
    <t>112201101</t>
  </si>
  <si>
    <t>Odstranění pařezů s jejich vykopáním, vytrháním nebo odstřelením, s přesekáním kořenů průměru přes 100 do 300 mm</t>
  </si>
  <si>
    <t>-197559892</t>
  </si>
  <si>
    <t>115001104</t>
  </si>
  <si>
    <t>Převedení vody potrubím průměru DN přes 250 do 300</t>
  </si>
  <si>
    <t>m</t>
  </si>
  <si>
    <t>988947587</t>
  </si>
  <si>
    <t>Poznámka k položce:_x000D_
opakovaně, vč. zabezpečení kolíky ze dřeva " VV pol. 31</t>
  </si>
  <si>
    <t>115101201</t>
  </si>
  <si>
    <t>Čerpání vody na dopravní výšku do 10 m s uvažovaným průměrným přítokem do 500 l/min</t>
  </si>
  <si>
    <t>hod</t>
  </si>
  <si>
    <t>-808976894</t>
  </si>
  <si>
    <t>314,2*8 "8 hod/den"</t>
  </si>
  <si>
    <t>115101301</t>
  </si>
  <si>
    <t>Pohotovost záložní čerpací soupravy pro dopravní výšku do 10 m s uvažovaným průměrným přítokem do 500 l/min</t>
  </si>
  <si>
    <t>den</t>
  </si>
  <si>
    <t>-1218027566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</si>
  <si>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</si>
  <si>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</si>
  <si>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</si>
  <si>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1656964610</t>
  </si>
  <si>
    <t>735,6"pol. 2"</t>
  </si>
  <si>
    <t>124303101</t>
  </si>
  <si>
    <t>Vykopávky pro koryta vodotečí s přehozením výkopku na vzdálenost do 3 m nebo s naložením na dopravní prostředek v hornině tř. 4 do 1 000 m3</t>
  </si>
  <si>
    <t>537599660</t>
  </si>
  <si>
    <t>94,5 "VV pol. 35"</t>
  </si>
  <si>
    <t>129203101</t>
  </si>
  <si>
    <t>Čištění otevřených koryt vodotečí s přehozením rozpojeného nánosu do 3 m nebo s naložením na dopravní prostředek při šířce původního dna do 5m a hloubce koryta do 2,5 m v hornině tř. 3</t>
  </si>
  <si>
    <t>-360359445</t>
  </si>
  <si>
    <t>104,6 "VV pol. 33"</t>
  </si>
  <si>
    <t>131301104</t>
  </si>
  <si>
    <t>Hloubení nezapažených jam a zářezů s urovnáním dna do předepsaného profilu a spádu v hornině tř. 4 přes 5 000 m3</t>
  </si>
  <si>
    <t>719254129</t>
  </si>
  <si>
    <t>5056,4 "VV pol. 1"</t>
  </si>
  <si>
    <t>1"VV pol. 29"</t>
  </si>
  <si>
    <t>Součet</t>
  </si>
  <si>
    <t>12</t>
  </si>
  <si>
    <t>131303101</t>
  </si>
  <si>
    <t>Hloubení zapažených i nezapažených jam ručním nebo pneumatickým nářadím s urovnáním dna do předepsaného profilu a spádu v horninách tř. 4 soudržných</t>
  </si>
  <si>
    <t>773889898</t>
  </si>
  <si>
    <t>42 "VV pol. 61"</t>
  </si>
  <si>
    <t>13</t>
  </si>
  <si>
    <t>151711111</t>
  </si>
  <si>
    <t>Osazení zápor ocelových dl do 8 m beraněním</t>
  </si>
  <si>
    <t>682941936</t>
  </si>
  <si>
    <t>754 "VV pol. 59a"</t>
  </si>
  <si>
    <t>14</t>
  </si>
  <si>
    <t>M</t>
  </si>
  <si>
    <t>13010986</t>
  </si>
  <si>
    <t>ocel profilová HE-B 260 jakost 11 375</t>
  </si>
  <si>
    <t>t</t>
  </si>
  <si>
    <t>597668983</t>
  </si>
  <si>
    <t>6*93*9/1000 "9 zápor opakované použití"</t>
  </si>
  <si>
    <t>151711131</t>
  </si>
  <si>
    <t>Vytažení ocelových zápor pro pažení délky od 0 do 8 m</t>
  </si>
  <si>
    <t>-1214865483</t>
  </si>
  <si>
    <t>16</t>
  </si>
  <si>
    <t>151721112</t>
  </si>
  <si>
    <t>Pažení do ocelových zápor bez ohledu na druh pažin, s odstraněním pažení, hloubky výkopu přes 4 do 10 m</t>
  </si>
  <si>
    <t>-1793574718</t>
  </si>
  <si>
    <t>17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</si>
  <si>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</si>
  <si>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</si>
  <si>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-521353921</t>
  </si>
  <si>
    <t>0,5*5056,4"50% výkopu"</t>
  </si>
  <si>
    <t>18</t>
  </si>
  <si>
    <t>162201421</t>
  </si>
  <si>
    <t>Vodorovné přemístění větví, kmenů nebo pařezů s naložením, složením a dopravou do 1000 m pařezů kmenů, průměru přes 100 do 300 mm</t>
  </si>
  <si>
    <t>318549811</t>
  </si>
  <si>
    <t>19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</si>
  <si>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</si>
  <si>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</si>
  <si>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1978089545</t>
  </si>
  <si>
    <t>735,6"Ornice na MD, VV pol. 2"</t>
  </si>
  <si>
    <t>(5056,4+1)*0,5 "50% výkop na MD, VV pol. 1 a 29"</t>
  </si>
  <si>
    <t>104,6 "čištění koryta, pol. 33"</t>
  </si>
  <si>
    <t>Mezisoučet</t>
  </si>
  <si>
    <t>(187,01+1059,8)*0,15 "ornice z MD, pol. 8 a 9"</t>
  </si>
  <si>
    <t>20</t>
  </si>
  <si>
    <t>162601101</t>
  </si>
  <si>
    <t>Vodorovné přemístění výkopku nebo sypaniny po suchu na obvyklém dopravním prostředku, bez naložení výkopku, avšak se složením bez rozhrnutí z horniny tř. 1 až 4 na vzdálenost přes 3 000 do 4 000 m</t>
  </si>
  <si>
    <t>-914220438</t>
  </si>
  <si>
    <t>1498,6+296,1"přebytek zeminy na skládku"</t>
  </si>
  <si>
    <t>167101102</t>
  </si>
  <si>
    <t>Nakládání, skládání a překládání neulehlého výkopku nebo sypaniny nakládání, množství přes 100 m3, z hornin tř. 1 až 4</t>
  </si>
  <si>
    <t>1826238049</t>
  </si>
  <si>
    <t>22</t>
  </si>
  <si>
    <t>171201201</t>
  </si>
  <si>
    <t>Uložení sypaniny na skládky</t>
  </si>
  <si>
    <t>1476231912</t>
  </si>
  <si>
    <t>1498,6+296,1 "přebytek zeminy"</t>
  </si>
  <si>
    <t>23</t>
  </si>
  <si>
    <t>171201211</t>
  </si>
  <si>
    <t>Poplatek za uložení stavebního odpadu na skládce (skládkovné) zeminy a kameniva zatříděného do Katalogu odpadů pod kódem 170 504</t>
  </si>
  <si>
    <t>2139596454</t>
  </si>
  <si>
    <t>1794,7*2</t>
  </si>
  <si>
    <t>24</t>
  </si>
  <si>
    <t>174101101</t>
  </si>
  <si>
    <t>Zásyp sypaninou z jakékoliv horniny s uložením výkopku ve vrstvách se zhutněním jam, šachet, rýh nebo kolem objektů v těchto vykopávkách</t>
  </si>
  <si>
    <t>-135857360</t>
  </si>
  <si>
    <t>3757,9"VV pol. 3"</t>
  </si>
  <si>
    <t>25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</si>
  <si>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</si>
  <si>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</si>
  <si>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-1483710971</t>
  </si>
  <si>
    <t>40,2"VV pol. 18"</t>
  </si>
  <si>
    <t>9 "VV pol. 40"</t>
  </si>
  <si>
    <t>100,5 "VV pol. 56"</t>
  </si>
  <si>
    <t>26</t>
  </si>
  <si>
    <t>583373020</t>
  </si>
  <si>
    <t>štěrkopísek frakce 0/16</t>
  </si>
  <si>
    <t>-147412015</t>
  </si>
  <si>
    <t>40,2*2 "pol. 18"</t>
  </si>
  <si>
    <t>80,4*2 'Přepočtené koeficientem množství</t>
  </si>
  <si>
    <t>27</t>
  </si>
  <si>
    <t>58337344</t>
  </si>
  <si>
    <t>štěrkopísek frakce 0-32</t>
  </si>
  <si>
    <t>-418986551</t>
  </si>
  <si>
    <t>9*2 "VV pol. 40"</t>
  </si>
  <si>
    <t>28</t>
  </si>
  <si>
    <t>58333674</t>
  </si>
  <si>
    <t>kamenivo těžené hrubé frakce 16/32</t>
  </si>
  <si>
    <t>522782609</t>
  </si>
  <si>
    <t>100,5*2 "VV pol. 56"</t>
  </si>
  <si>
    <t>29</t>
  </si>
  <si>
    <t>181301112</t>
  </si>
  <si>
    <t>Rozprostření a urovnání ornice v rovině nebo ve svahu sklonu do 1:5 při souvislé ploše přes 500 m2, tl. vrstvy přes 100 do 150 mm</t>
  </si>
  <si>
    <t>638922726</t>
  </si>
  <si>
    <t>1059,8 "pol. 9"</t>
  </si>
  <si>
    <t>30</t>
  </si>
  <si>
    <t>181411131</t>
  </si>
  <si>
    <t>Založení trávníku na půdě předem připravené plochy do 1000 m2 výsevem včetně utažení parkového v rovině nebo na svahu do 1:5</t>
  </si>
  <si>
    <t>211402560</t>
  </si>
  <si>
    <t>1059,8"VV pol. 9"</t>
  </si>
  <si>
    <t>31</t>
  </si>
  <si>
    <t>005724720</t>
  </si>
  <si>
    <t>osivo směs travní krajinná-rovinná</t>
  </si>
  <si>
    <t>kg</t>
  </si>
  <si>
    <t>2011975513</t>
  </si>
  <si>
    <t>1059,8*300/10000 "300 kg/ha"</t>
  </si>
  <si>
    <t>32</t>
  </si>
  <si>
    <t>181411132</t>
  </si>
  <si>
    <t>Založení trávníku na půdě předem připravené plochy do 1000 m2 výsevem včetně utažení parkového na svahu přes 1:5 do 1:2</t>
  </si>
  <si>
    <t>-65680298</t>
  </si>
  <si>
    <t>1870,1"VV pol. 8"</t>
  </si>
  <si>
    <t>33</t>
  </si>
  <si>
    <t>005724740</t>
  </si>
  <si>
    <t>osivo směs travní krajinná-svahová</t>
  </si>
  <si>
    <t>-440752842</t>
  </si>
  <si>
    <t>1870,1*300/10000 "300 kg/ha"</t>
  </si>
  <si>
    <t>34</t>
  </si>
  <si>
    <t>181951102</t>
  </si>
  <si>
    <t>Úprava pláně vyrovnáním výškových rozdílů v hornině tř. 1 až 4 se zhutněním</t>
  </si>
  <si>
    <t>162019736</t>
  </si>
  <si>
    <t>958,4 "VV pol. 6"</t>
  </si>
  <si>
    <t>1037,5"VV pol. 7"</t>
  </si>
  <si>
    <t>35</t>
  </si>
  <si>
    <t>182101101</t>
  </si>
  <si>
    <t>Svahování trvalých svahů do projektovaných profilů s potřebným přemístěním výkopku při svahování v zářezech v hornině tř. 1 až 4</t>
  </si>
  <si>
    <t>-778221924</t>
  </si>
  <si>
    <t>2603,8 "VV pol. 4"</t>
  </si>
  <si>
    <t>36</t>
  </si>
  <si>
    <t>182201101</t>
  </si>
  <si>
    <t>Svahování trvalých svahů do projektovaných profilů s potřebným přemístěním výkopku při svahování násypů v jakékoliv hornině</t>
  </si>
  <si>
    <t>611039250</t>
  </si>
  <si>
    <t>1470 "VV pol. 5"</t>
  </si>
  <si>
    <t>37</t>
  </si>
  <si>
    <t>182301132</t>
  </si>
  <si>
    <t>Rozprostření a urovnání ornice ve svahu sklonu přes 1:5 při souvislé ploše přes 500 m2, tl. vrstvy přes 100 do 150 mm</t>
  </si>
  <si>
    <t>-726244461</t>
  </si>
  <si>
    <t>1870,1 "VV pol. 8"</t>
  </si>
  <si>
    <t>38</t>
  </si>
  <si>
    <t>185804312</t>
  </si>
  <si>
    <t>Zalití rostlin vodou plochy záhonů jednotlivě přes 20 m2</t>
  </si>
  <si>
    <t>-5114039</t>
  </si>
  <si>
    <t>31,794+56,103</t>
  </si>
  <si>
    <t>Zakládání</t>
  </si>
  <si>
    <t>39</t>
  </si>
  <si>
    <t>212755218</t>
  </si>
  <si>
    <t>Trativody bez lože z drenážních trubek plastových flexibilních D 200 mm</t>
  </si>
  <si>
    <t>-82194526</t>
  </si>
  <si>
    <t>258,5 "VV pol. 52"</t>
  </si>
  <si>
    <t>40</t>
  </si>
  <si>
    <t>2 001 1</t>
  </si>
  <si>
    <t>T-kus pro drenážní potrubí DN 200 (D+M)</t>
  </si>
  <si>
    <t>610814942</t>
  </si>
  <si>
    <t>Poznámka k položce:_x000D_
vv pol. 53</t>
  </si>
  <si>
    <t>41</t>
  </si>
  <si>
    <t>3 001 1</t>
  </si>
  <si>
    <t>Koleno 90°pro drenážní potrubí DN 200 (D+M)</t>
  </si>
  <si>
    <t>137835879</t>
  </si>
  <si>
    <t>Poznámka k položce:_x000D_
vv pol. 55</t>
  </si>
  <si>
    <t>Svislé a kompletní konstrukce</t>
  </si>
  <si>
    <t>42</t>
  </si>
  <si>
    <t>321311116</t>
  </si>
  <si>
    <t>Konstrukce z betonu vodních staveb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</si>
  <si>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1114734692</t>
  </si>
  <si>
    <t>7,3 "VV pol. 39"</t>
  </si>
  <si>
    <t>43</t>
  </si>
  <si>
    <t>321321116</t>
  </si>
  <si>
    <t>Konstrukce z betonu vodních staveb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</si>
  <si>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-969863726</t>
  </si>
  <si>
    <t>1 "pol. 28"</t>
  </si>
  <si>
    <t>44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</si>
  <si>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</si>
  <si>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</si>
  <si>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-182184822</t>
  </si>
  <si>
    <t>6,9 "VV pol. 24 b"</t>
  </si>
  <si>
    <t>45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</si>
  <si>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</si>
  <si>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</si>
  <si>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937810995</t>
  </si>
  <si>
    <t>Vodorovné konstrukce</t>
  </si>
  <si>
    <t>46</t>
  </si>
  <si>
    <t>452311131</t>
  </si>
  <si>
    <t>Podkladní a zajišťovací konstrukce z betonu prostého v otevřeném výkopu desky pod potrubí, stoky a drobné objekty z betonu tř. C 12/15</t>
  </si>
  <si>
    <t>-1920762124</t>
  </si>
  <si>
    <t>145,7 "pol. 20"</t>
  </si>
  <si>
    <t>3,4 "VV pol. 50"</t>
  </si>
  <si>
    <t>47</t>
  </si>
  <si>
    <t>457971121</t>
  </si>
  <si>
    <t>Zřízení vrstvy z geotextilie s přesahem bez připevnění k podkladu, s potřebným dočasným zatěžováním včetně zakotvení okraje o sklonu přes 10° do 35°, šířky geotextilie do 3 m</t>
  </si>
  <si>
    <t>-880271554</t>
  </si>
  <si>
    <t>2708,5 "pol. 19"</t>
  </si>
  <si>
    <t>48</t>
  </si>
  <si>
    <t>69311080</t>
  </si>
  <si>
    <t>geotextilie netkaná PES 200 g/m2</t>
  </si>
  <si>
    <t>-828080707</t>
  </si>
  <si>
    <t>49</t>
  </si>
  <si>
    <t>461511111</t>
  </si>
  <si>
    <t>Opevnění z drátěných košů (gabionů) z lomového kamene neupraveného, tříděného zpracované na místě</t>
  </si>
  <si>
    <t>-719409375</t>
  </si>
  <si>
    <t>1884,9 "VV pol. 15"</t>
  </si>
  <si>
    <t>50</t>
  </si>
  <si>
    <t>462512270</t>
  </si>
  <si>
    <t>Zához z lomového kamene neupraveného záhozového s proštěrkováním z terénu, hmotnosti jednotlivých kamenů do 200 kg</t>
  </si>
  <si>
    <t>466176007</t>
  </si>
  <si>
    <t>15,2"VV pol. 38"</t>
  </si>
  <si>
    <t>51</t>
  </si>
  <si>
    <t>463212121</t>
  </si>
  <si>
    <t>Rovnanina z lomového kamene upraveného, tříděného jakékoliv tloušťky rovnaniny s vyplněním spár a dutin těženým kamenivem</t>
  </si>
  <si>
    <t>-1398442899</t>
  </si>
  <si>
    <t>208,4 "VV pol. 13"</t>
  </si>
  <si>
    <t>63 "VV pol. 34"</t>
  </si>
  <si>
    <t>52</t>
  </si>
  <si>
    <t>463212191</t>
  </si>
  <si>
    <t>Rovnanina z lomového kamene upraveného, tříděného Příplatek k cenám za vypracování líce</t>
  </si>
  <si>
    <t>901868909</t>
  </si>
  <si>
    <t>251,3 "pol. 14"</t>
  </si>
  <si>
    <t>53</t>
  </si>
  <si>
    <t>464531111</t>
  </si>
  <si>
    <t>Pohoz dna nebo svahů jakékoliv tloušťky z hrubého drceného kameniva, z terénu, frakce 32 - 63 mm</t>
  </si>
  <si>
    <t>-1991671706</t>
  </si>
  <si>
    <t>5,5 "VV pol. 37"</t>
  </si>
  <si>
    <t>0,1 "VV pol. 47"</t>
  </si>
  <si>
    <t>54</t>
  </si>
  <si>
    <t>465210122</t>
  </si>
  <si>
    <t>Schody z lomového kamene lomařsky upraveného pro dlažbu na cementovou maltu, s vyspárováním cementovou maltou, tl. kamene 250 mm</t>
  </si>
  <si>
    <t>1617704321</t>
  </si>
  <si>
    <t>4,56*1" VV pol. 30"</t>
  </si>
  <si>
    <t>55</t>
  </si>
  <si>
    <t>467951120</t>
  </si>
  <si>
    <t>Práh dřevěný z výřezů pro stavební účely zajištění na vzdušné straně pilotami Ø od 150 do 190 mm, délky od 1,5 do 1,8 m, zaraženými v osové vzdálenosti od 1 do 3 m jednoduchý z kulatiny Ø od 200 do 290 mm</t>
  </si>
  <si>
    <t>1448255524</t>
  </si>
  <si>
    <t>13,6 "VV pol. 36"</t>
  </si>
  <si>
    <t>Komunikace pozemní</t>
  </si>
  <si>
    <t>56</t>
  </si>
  <si>
    <t>572131311</t>
  </si>
  <si>
    <t>Vyrovnání povrchu dosavadních krytů s rozprostřením hmot a zhutněním živičnou směsí pro asfaltový koberec tenký BBTM (AKT) tl. od 15 do 20 mm</t>
  </si>
  <si>
    <t>-1320419742</t>
  </si>
  <si>
    <t>57</t>
  </si>
  <si>
    <t>573211112</t>
  </si>
  <si>
    <t>Postřik spojovací PS bez posypu kamenivem z asfaltu silničního, v množství 0,70 kg/m2</t>
  </si>
  <si>
    <t>-1336123060</t>
  </si>
  <si>
    <t>Úpravy povrchů, podlahy a osazování výplní</t>
  </si>
  <si>
    <t>58</t>
  </si>
  <si>
    <t>628635512</t>
  </si>
  <si>
    <t>Vyplnění spár dosavadních konstrukcí zdiva cementovou maltou s vyčištěním spár hloubky do 70 mm, zdiva z lomového kamene s vyspárováním</t>
  </si>
  <si>
    <t>1692067366</t>
  </si>
  <si>
    <t>Trubní vedení</t>
  </si>
  <si>
    <t>59</t>
  </si>
  <si>
    <t>871365221</t>
  </si>
  <si>
    <t>Kanalizační potrubí z tvrdého PVC v otevřeném výkopu ve sklonu do 20 %, hladkého plnostěnného jednovrstvého, tuhost třídy SN 8 DN 250</t>
  </si>
  <si>
    <t>-622988438</t>
  </si>
  <si>
    <t>0,3*13 "VV pol. 54"</t>
  </si>
  <si>
    <t>Ostatní konstrukce a práce, bourání</t>
  </si>
  <si>
    <t>60</t>
  </si>
  <si>
    <t>938901101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</si>
  <si>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</si>
  <si>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661214162</t>
  </si>
  <si>
    <t>61</t>
  </si>
  <si>
    <t>938903111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</si>
  <si>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</si>
  <si>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>190567214</t>
  </si>
  <si>
    <t>997</t>
  </si>
  <si>
    <t>Přesun sutě</t>
  </si>
  <si>
    <t>62</t>
  </si>
  <si>
    <t>997013831</t>
  </si>
  <si>
    <t>Poplatek za uložení stavebního odpadu na skládce (skládkovné) směsného stavebního a demoličního zatříděného do Katalogu odpadů pod kódem 170 904</t>
  </si>
  <si>
    <t>1471298053</t>
  </si>
  <si>
    <t>63</t>
  </si>
  <si>
    <t>997321511</t>
  </si>
  <si>
    <t>Vodorovná doprava suti a vybouraných hmot bez naložení, s vyložením a hrubým urovnáním po suchu, na vzdálenost do 1 km</t>
  </si>
  <si>
    <t>1437632893</t>
  </si>
  <si>
    <t>1,708*9 "skládka 10 km"</t>
  </si>
  <si>
    <t>64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</si>
  <si>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</si>
  <si>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</si>
  <si>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1103779095</t>
  </si>
  <si>
    <t>998</t>
  </si>
  <si>
    <t>Přesun hmot</t>
  </si>
  <si>
    <t>65</t>
  </si>
  <si>
    <t>998332011</t>
  </si>
  <si>
    <t>Přesun hmot pro úpravy vodních toků a kanály, hráze rybníků apod. dopravní vzdálenost do 500 m</t>
  </si>
  <si>
    <t>-582381430</t>
  </si>
  <si>
    <t>PSV</t>
  </si>
  <si>
    <t>Práce a dodávky PSV</t>
  </si>
  <si>
    <t>767</t>
  </si>
  <si>
    <t>Konstrukce zámečnické</t>
  </si>
  <si>
    <t>66</t>
  </si>
  <si>
    <t>767 002</t>
  </si>
  <si>
    <t>Pozinkovaná stabilizační tyč tr. 60,3x6,3 mm dl. 1,5 m</t>
  </si>
  <si>
    <t>1023611821</t>
  </si>
  <si>
    <t>126 "VV pol. 48"</t>
  </si>
  <si>
    <t>232,89</t>
  </si>
  <si>
    <t>SO 01.1.2 - Úprava toku km 1,407 70 - 1,608 90</t>
  </si>
  <si>
    <t>1106765950</t>
  </si>
  <si>
    <t>4*200</t>
  </si>
  <si>
    <t>1696798993</t>
  </si>
  <si>
    <t>-1177199635</t>
  </si>
  <si>
    <t>-1322861443</t>
  </si>
  <si>
    <t>1512085807</t>
  </si>
  <si>
    <t>Poznámka k položce:_x000D_
opakovaně, vč. zabezpečení kolíky ze dřeva" VV pol. 31</t>
  </si>
  <si>
    <t>-446331955</t>
  </si>
  <si>
    <t>251,5*8 "8 hod/den"</t>
  </si>
  <si>
    <t>1975837130</t>
  </si>
  <si>
    <t>814191465</t>
  </si>
  <si>
    <t>395,7"pol. 2"</t>
  </si>
  <si>
    <t>1015903583</t>
  </si>
  <si>
    <t>110,2 "VV pol. 35"</t>
  </si>
  <si>
    <t>-18552250</t>
  </si>
  <si>
    <t>40,2 "VV pol. 33"</t>
  </si>
  <si>
    <t>401601446</t>
  </si>
  <si>
    <t>2210 "VV pol. 1"</t>
  </si>
  <si>
    <t>-1453216787</t>
  </si>
  <si>
    <t>33,6"VV pol. 61"</t>
  </si>
  <si>
    <t>-2051645568</t>
  </si>
  <si>
    <t>603,6 "VV pol. 59a"</t>
  </si>
  <si>
    <t>-2146785474</t>
  </si>
  <si>
    <t>404665801</t>
  </si>
  <si>
    <t>-210687999</t>
  </si>
  <si>
    <t>1352724475</t>
  </si>
  <si>
    <t>0,5*2210 "50% výkopu"</t>
  </si>
  <si>
    <t>111819430</t>
  </si>
  <si>
    <t>-1532581850</t>
  </si>
  <si>
    <t>395,7"Ornice na MD, VV pol. 2"</t>
  </si>
  <si>
    <t>(2210)*0,5 "50% výkop na MD, VV pol. 1 "</t>
  </si>
  <si>
    <t>40,2 "čištění koryta, pol. 33"</t>
  </si>
  <si>
    <t>(873,2+679,4)*0,15 "ornice z MD, pol. 8 a 9"</t>
  </si>
  <si>
    <t>-568568600</t>
  </si>
  <si>
    <t>141,4+162,8"přebytek zeminy na skládku"</t>
  </si>
  <si>
    <t>1521967573</t>
  </si>
  <si>
    <t>-1112362202</t>
  </si>
  <si>
    <t>304,2 "přebytek zeminy"</t>
  </si>
  <si>
    <t>517708954</t>
  </si>
  <si>
    <t>304,2*2</t>
  </si>
  <si>
    <t>795929775</t>
  </si>
  <si>
    <t>2219 "VV pol. 3"</t>
  </si>
  <si>
    <t>-553280459</t>
  </si>
  <si>
    <t>24,3"VV pol. 18"</t>
  </si>
  <si>
    <t>8,1"VV pol. 40"</t>
  </si>
  <si>
    <t>80,5 "VV pol. 56"</t>
  </si>
  <si>
    <t>1411315360</t>
  </si>
  <si>
    <t>24,3*2 "pol. 18"</t>
  </si>
  <si>
    <t>48,6*2 'Přepočtené koeficientem množství</t>
  </si>
  <si>
    <t>-1385552605</t>
  </si>
  <si>
    <t>8,1*2 "VV pol. 40"</t>
  </si>
  <si>
    <t>-845055269</t>
  </si>
  <si>
    <t>80,5*2 "VV pol. 56"</t>
  </si>
  <si>
    <t>2021999230</t>
  </si>
  <si>
    <t>679,4 "pol. 9"</t>
  </si>
  <si>
    <t>979922589</t>
  </si>
  <si>
    <t>679,4"VV pol. 9"</t>
  </si>
  <si>
    <t>-1689048604</t>
  </si>
  <si>
    <t>379,4*300/10000 "300 kg/ha"</t>
  </si>
  <si>
    <t>630137571</t>
  </si>
  <si>
    <t>873,2"VV pol. 8"</t>
  </si>
  <si>
    <t>675357514</t>
  </si>
  <si>
    <t>873,2*300/10000 "300 kg/ha"</t>
  </si>
  <si>
    <t>-1752149252</t>
  </si>
  <si>
    <t>698,3 "VV pol. 6"</t>
  </si>
  <si>
    <t>597,4"VV pol. 7"</t>
  </si>
  <si>
    <t>158667606</t>
  </si>
  <si>
    <t>605,6"VV pol. 4"</t>
  </si>
  <si>
    <t>-305480042</t>
  </si>
  <si>
    <t>605,6"VV pol. 5"</t>
  </si>
  <si>
    <t>-1218632747</t>
  </si>
  <si>
    <t>873,2 "VV pol. 8"</t>
  </si>
  <si>
    <t>-515588010</t>
  </si>
  <si>
    <t>11,382+26,196</t>
  </si>
  <si>
    <t>721070604</t>
  </si>
  <si>
    <t>207,2 "VV pol. 52"</t>
  </si>
  <si>
    <t>-787600177</t>
  </si>
  <si>
    <t>-828976276</t>
  </si>
  <si>
    <t>14,6 "VV pol. 39"</t>
  </si>
  <si>
    <t>983588345</t>
  </si>
  <si>
    <t>84,4 "pol. 20"</t>
  </si>
  <si>
    <t>0,5 "VV pol. 50"</t>
  </si>
  <si>
    <t>2,7 "VV pol. 51"</t>
  </si>
  <si>
    <t>-290194112</t>
  </si>
  <si>
    <t>1855,6 "pol. 19"</t>
  </si>
  <si>
    <t>903033068</t>
  </si>
  <si>
    <t>-1714337574</t>
  </si>
  <si>
    <t>1262 "VV pol. 15"</t>
  </si>
  <si>
    <t>2048455095</t>
  </si>
  <si>
    <t>30,5"VV pol. 38"</t>
  </si>
  <si>
    <t>-239502431</t>
  </si>
  <si>
    <t>142,5 "VV pol. 13"</t>
  </si>
  <si>
    <t>57 "VV pol. 34"</t>
  </si>
  <si>
    <t>-473284853</t>
  </si>
  <si>
    <t>201,2 "pol. 14"</t>
  </si>
  <si>
    <t>952428499</t>
  </si>
  <si>
    <t>5,4 "VV pol. 37"</t>
  </si>
  <si>
    <t>-1362862028</t>
  </si>
  <si>
    <t>-450580367</t>
  </si>
  <si>
    <t>-1350313851</t>
  </si>
  <si>
    <t>-553202826</t>
  </si>
  <si>
    <t>0,3*10 "VV pol. 54"</t>
  </si>
  <si>
    <t>1712055514</t>
  </si>
  <si>
    <t>312852491</t>
  </si>
  <si>
    <t>1567524968</t>
  </si>
  <si>
    <t>2026977073</t>
  </si>
  <si>
    <t>1239149440</t>
  </si>
  <si>
    <t>-600731375</t>
  </si>
  <si>
    <t>18 "VV pol. 48"</t>
  </si>
  <si>
    <t>83 "VV pol. 49"</t>
  </si>
  <si>
    <t>451,605</t>
  </si>
  <si>
    <t>SO 01.1.3 - Úprava toku km 1,608 90 - 2,184 00</t>
  </si>
  <si>
    <t>1647485126</t>
  </si>
  <si>
    <t>4*70+2*270+4*220</t>
  </si>
  <si>
    <t>578781761</t>
  </si>
  <si>
    <t>712674618</t>
  </si>
  <si>
    <t>860103485</t>
  </si>
  <si>
    <t>71397147</t>
  </si>
  <si>
    <t>Poznámka k položce:_x000D_
opakovaně vč. zabezpečení kolíky ze dřeva " VV pol. 31</t>
  </si>
  <si>
    <t>-1919090546</t>
  </si>
  <si>
    <t>261*8 "8 hod/den"</t>
  </si>
  <si>
    <t>-1746223099</t>
  </si>
  <si>
    <t>-19217153</t>
  </si>
  <si>
    <t>711,7"pol. 2"</t>
  </si>
  <si>
    <t>667479770</t>
  </si>
  <si>
    <t>228,4 "VV pol. 35"</t>
  </si>
  <si>
    <t>-807519411</t>
  </si>
  <si>
    <t>115 "VV pol. 33"</t>
  </si>
  <si>
    <t>749637106</t>
  </si>
  <si>
    <t>2023,1 "VV pol. 1"</t>
  </si>
  <si>
    <t>1,5"VV pol. 29"</t>
  </si>
  <si>
    <t>-215472719</t>
  </si>
  <si>
    <t>-437785019</t>
  </si>
  <si>
    <t>626,1 "VV pol. 59a"</t>
  </si>
  <si>
    <t>233103823</t>
  </si>
  <si>
    <t>-1979413761</t>
  </si>
  <si>
    <t>-1369441531</t>
  </si>
  <si>
    <t>-830759428</t>
  </si>
  <si>
    <t>0,5*2023,1 "50% výkopu"</t>
  </si>
  <si>
    <t>1029395055</t>
  </si>
  <si>
    <t>-925810857</t>
  </si>
  <si>
    <t>711,7"Ornice na MD, VV pol. 2"</t>
  </si>
  <si>
    <t>(2023,1+1,5)*0,5 "50% výkop na MD, VV pol. 1 a 29"</t>
  </si>
  <si>
    <t>115 "čištění koryta, pol. 33"</t>
  </si>
  <si>
    <t>(2779,1+231,6)*0,15 "ornice z MD, pol. 8 a 9"</t>
  </si>
  <si>
    <t>-816444985</t>
  </si>
  <si>
    <t>640,1+260,1"přebytek zeminy na skládku"</t>
  </si>
  <si>
    <t>-597134474</t>
  </si>
  <si>
    <t>-1733559453</t>
  </si>
  <si>
    <t>900,2 "přebytek zeminy"</t>
  </si>
  <si>
    <t>429359077</t>
  </si>
  <si>
    <t>900,2*2</t>
  </si>
  <si>
    <t>-942476730</t>
  </si>
  <si>
    <t>1728 "VV pol. 3"</t>
  </si>
  <si>
    <t>-1567146913</t>
  </si>
  <si>
    <t>69,3"VV pol. 18"</t>
  </si>
  <si>
    <t>50,8 "VV pol. 21"</t>
  </si>
  <si>
    <t>22,9"VV pol. 40"</t>
  </si>
  <si>
    <t>83,5"VV pol. 56"</t>
  </si>
  <si>
    <t>-350123009</t>
  </si>
  <si>
    <t>69,3*2 "pol. 18"</t>
  </si>
  <si>
    <t>138,6*2 'Přepočtené koeficientem množství</t>
  </si>
  <si>
    <t>-204192966</t>
  </si>
  <si>
    <t>22,9*2 "VV pol. 40"</t>
  </si>
  <si>
    <t>-8726136</t>
  </si>
  <si>
    <t>83,5*2 "VV pol. 56"</t>
  </si>
  <si>
    <t>583439620</t>
  </si>
  <si>
    <t>kamenivo drcené hrubé frakce 0-64</t>
  </si>
  <si>
    <t>1538870178</t>
  </si>
  <si>
    <t>Poznámka k položce:_x000D_
Drcené kamenivo dle ČSN EN 13242 (kamenivo pro nestmelené směsi …..)</t>
  </si>
  <si>
    <t>50,8*2 "pol. 21"</t>
  </si>
  <si>
    <t>-709552155</t>
  </si>
  <si>
    <t>231,6 "pol. 9"</t>
  </si>
  <si>
    <t>1759523619</t>
  </si>
  <si>
    <t>231,6"VV pol. 9"</t>
  </si>
  <si>
    <t>-1613427185</t>
  </si>
  <si>
    <t>231,6*300/10000 "300 kg/ha"</t>
  </si>
  <si>
    <t>-1542072633</t>
  </si>
  <si>
    <t>2779,1"VV pol. 8"</t>
  </si>
  <si>
    <t>911949519</t>
  </si>
  <si>
    <t>2779,1*300/10000 "300 kg/ha"</t>
  </si>
  <si>
    <t>-506604741</t>
  </si>
  <si>
    <t>1200,8 "VV pol. 6"</t>
  </si>
  <si>
    <t>220,6"VV pol. 7"</t>
  </si>
  <si>
    <t>661975907</t>
  </si>
  <si>
    <t>1837,1 "VV pol. 4"</t>
  </si>
  <si>
    <t>730901874</t>
  </si>
  <si>
    <t>1837,1 "VV pol. 5"</t>
  </si>
  <si>
    <t>32810876</t>
  </si>
  <si>
    <t>2779,1 "VV pol. 8"</t>
  </si>
  <si>
    <t>-154761586</t>
  </si>
  <si>
    <t>83,373+6,948</t>
  </si>
  <si>
    <t>1740717039</t>
  </si>
  <si>
    <t>215,3 "VV pol. 52"</t>
  </si>
  <si>
    <t>1400816689</t>
  </si>
  <si>
    <t>1705522020</t>
  </si>
  <si>
    <t>-66550348</t>
  </si>
  <si>
    <t>1,5 "pol. 28"</t>
  </si>
  <si>
    <t>-2039942938</t>
  </si>
  <si>
    <t>10,3 "VV pol. 24 b"</t>
  </si>
  <si>
    <t>-944766267</t>
  </si>
  <si>
    <t>338121125</t>
  </si>
  <si>
    <t>Osazování sloupků a vzpěr plotových železobetonových se zabetonováním patky betonem tř. B 7,5, o objemu přes 0,15 do 0,20 m3</t>
  </si>
  <si>
    <t>-88538376</t>
  </si>
  <si>
    <t>55342274</t>
  </si>
  <si>
    <t>vzpěra plotová 38x1,5mm včetně krytky s uchem 2500mm</t>
  </si>
  <si>
    <t>-1451543789</t>
  </si>
  <si>
    <t>338171123</t>
  </si>
  <si>
    <t>Osazování sloupků a vzpěr plotových ocelových trubkových nebo profilovaných výšky do 2,60 m se zabetonováním (tř. C 25/30) do 0,08 m3 do připravených jamek</t>
  </si>
  <si>
    <t>1758857984</t>
  </si>
  <si>
    <t>553422550</t>
  </si>
  <si>
    <t>sloupek plotový průběžný Pz a komaxitový 2500/38x1,5mm</t>
  </si>
  <si>
    <t>-2038098480</t>
  </si>
  <si>
    <t>348401120</t>
  </si>
  <si>
    <t>Osazení oplocení ze strojového pletiva s napínacími dráty do 15° sklonu svahu, výšky do 1,6 m</t>
  </si>
  <si>
    <t>1754417740</t>
  </si>
  <si>
    <t>313275020</t>
  </si>
  <si>
    <t>pletivo drátěné plastifikované se čtvercovými oky 50 mm/2,2 mm, 150 cm</t>
  </si>
  <si>
    <t>-1943149950</t>
  </si>
  <si>
    <t>95*1,01 'Přepočtené koeficientem množství</t>
  </si>
  <si>
    <t>348401310</t>
  </si>
  <si>
    <t>Osazení oplocení ze strojového pletiva rozvinutí, uchycení a napnutí drátu do 15° sklonu svahu ostnatého, výšky do 2,0 m</t>
  </si>
  <si>
    <t>-241077329</t>
  </si>
  <si>
    <t>31478001</t>
  </si>
  <si>
    <t>drát ostnatý D 2mm</t>
  </si>
  <si>
    <t>2057338272</t>
  </si>
  <si>
    <t>348401360</t>
  </si>
  <si>
    <t>Osazení oplocení ze strojového pletiva rozvinutí, uchycení a napnutí drátu do 15° sklonu svahu přiháčkování pletiva k napínacímu drátu</t>
  </si>
  <si>
    <t>549309736</t>
  </si>
  <si>
    <t>95*3</t>
  </si>
  <si>
    <t>156192000</t>
  </si>
  <si>
    <t>drát poplastovaný kruhový vázací 1,1/1,5mm</t>
  </si>
  <si>
    <t>153932423</t>
  </si>
  <si>
    <t>451311511</t>
  </si>
  <si>
    <t>Podklad z prostého betonu pod dlažbu pro prostředí s mrazovými cykly, ve vrstvě tl. do 100 mm</t>
  </si>
  <si>
    <t>-535619953</t>
  </si>
  <si>
    <t>130,9 "VV pol. 10"</t>
  </si>
  <si>
    <t>1480646895</t>
  </si>
  <si>
    <t>35,5 "pol. 20"</t>
  </si>
  <si>
    <t>1,5 "VV pol. 51"</t>
  </si>
  <si>
    <t>-1097040370</t>
  </si>
  <si>
    <t>2777,3 "pol. 19"</t>
  </si>
  <si>
    <t>-1743509351</t>
  </si>
  <si>
    <t>1529666086</t>
  </si>
  <si>
    <t>1079,3 "VV pol. 15"</t>
  </si>
  <si>
    <t>-724947686</t>
  </si>
  <si>
    <t>-788975025</t>
  </si>
  <si>
    <t>341,4"VV pol. 13"</t>
  </si>
  <si>
    <t>-1012682893</t>
  </si>
  <si>
    <t>525,1 "pol. 14"</t>
  </si>
  <si>
    <t>2073323311</t>
  </si>
  <si>
    <t>13,7 "VV pol. 37"</t>
  </si>
  <si>
    <t>0,2 "VV pol. 47"</t>
  </si>
  <si>
    <t>464541111</t>
  </si>
  <si>
    <t>Pohoz dna nebo svahů jakékoliv tloušťky ze štěrkodrtí, z terénu, frakce do 63 mm</t>
  </si>
  <si>
    <t>-1304484761</t>
  </si>
  <si>
    <t>5,7 "VV pol. 11"</t>
  </si>
  <si>
    <t>-129897796</t>
  </si>
  <si>
    <t>67</t>
  </si>
  <si>
    <t>-136358517</t>
  </si>
  <si>
    <t>40,8"VV pol. 36"</t>
  </si>
  <si>
    <t>68</t>
  </si>
  <si>
    <t>-1590632114</t>
  </si>
  <si>
    <t>69</t>
  </si>
  <si>
    <t>-2035697516</t>
  </si>
  <si>
    <t>70</t>
  </si>
  <si>
    <t>890131988</t>
  </si>
  <si>
    <t>71</t>
  </si>
  <si>
    <t>1278933281</t>
  </si>
  <si>
    <t>72</t>
  </si>
  <si>
    <t>1075831312</t>
  </si>
  <si>
    <t>73</t>
  </si>
  <si>
    <t>966071823</t>
  </si>
  <si>
    <t>Rozebrání oplocení z pletiva drátěného se čtvercovými oky, výšky přes 2,0 do 4,0 m</t>
  </si>
  <si>
    <t>2112138572</t>
  </si>
  <si>
    <t>74</t>
  </si>
  <si>
    <t>-1612553951</t>
  </si>
  <si>
    <t>75</t>
  </si>
  <si>
    <t>-240378676</t>
  </si>
  <si>
    <t>3,746*9 "skládka 10 km"</t>
  </si>
  <si>
    <t>76</t>
  </si>
  <si>
    <t>-880218226</t>
  </si>
  <si>
    <t>77</t>
  </si>
  <si>
    <t>447313186</t>
  </si>
  <si>
    <t>78</t>
  </si>
  <si>
    <t>-2071448580</t>
  </si>
  <si>
    <t>47 "VV pol. 49"</t>
  </si>
  <si>
    <t>280,08</t>
  </si>
  <si>
    <t>SO 01.1.4 - Úprava toku 2,184 00 - 2,509 85</t>
  </si>
  <si>
    <t>317700180</t>
  </si>
  <si>
    <t>4*280</t>
  </si>
  <si>
    <t>1414592887</t>
  </si>
  <si>
    <t>-1988084787</t>
  </si>
  <si>
    <t>224705198</t>
  </si>
  <si>
    <t>1259587524</t>
  </si>
  <si>
    <t>Poznámka k položce:_x000D_
opakovaně vč. zabezpečení kolíky ze dřeva  VV pol. 31</t>
  </si>
  <si>
    <t>120901121</t>
  </si>
  <si>
    <t>Bourání konstrukcí v odkopávkách a prokopávkách, korytech vodotečí, melioračních kanálech - ručně s přemístěním suti na hromady na vzdálenost do 20 m nebo s naložením na dopravní prostředek z betonu prostého neprokládaného</t>
  </si>
  <si>
    <t>386821611</t>
  </si>
  <si>
    <t>2,2 "VV pol. 43"</t>
  </si>
  <si>
    <t>-1505918890</t>
  </si>
  <si>
    <t>353,2"pol. 2"</t>
  </si>
  <si>
    <t>679766342</t>
  </si>
  <si>
    <t>65,2 "VV pol. 33"</t>
  </si>
  <si>
    <t>904764678</t>
  </si>
  <si>
    <t>1134,9 "VV pol. 1"</t>
  </si>
  <si>
    <t>274044756</t>
  </si>
  <si>
    <t>0,5*1402,8 "50% výkopu"</t>
  </si>
  <si>
    <t>1759525480</t>
  </si>
  <si>
    <t>1021416160</t>
  </si>
  <si>
    <t>353,2"Ornice na MD, VV pol. 2"</t>
  </si>
  <si>
    <t>(1134,9)*0,5 "50% výkop na MD, VV pol. 1 "</t>
  </si>
  <si>
    <t>65,2 "čištění koryta, pol. 33"</t>
  </si>
  <si>
    <t>(709,6+1157,6)*0,15 "ornice z MD, pol. 8 a 9"</t>
  </si>
  <si>
    <t>-589107549</t>
  </si>
  <si>
    <t>305,8+73,2"přebytek zeminy na skládku"</t>
  </si>
  <si>
    <t>-999268726</t>
  </si>
  <si>
    <t>-1356896624</t>
  </si>
  <si>
    <t>379"přebytek zeminy"</t>
  </si>
  <si>
    <t>-1584851248</t>
  </si>
  <si>
    <t>379*2</t>
  </si>
  <si>
    <t>-1601512090</t>
  </si>
  <si>
    <t>894,3 "VV pol. 3"</t>
  </si>
  <si>
    <t>506318491</t>
  </si>
  <si>
    <t>150,8 "VV pol. 16"</t>
  </si>
  <si>
    <t>1167,2"VV pol. 18"</t>
  </si>
  <si>
    <t>583373030</t>
  </si>
  <si>
    <t>štěrkopísek frakce 0-63</t>
  </si>
  <si>
    <t>335903042</t>
  </si>
  <si>
    <t>150,8*2 "pol.16"</t>
  </si>
  <si>
    <t>301,6*2 'Přepočtené koeficientem množství</t>
  </si>
  <si>
    <t>111106</t>
  </si>
  <si>
    <t>1167,2*2 "pol. 18"</t>
  </si>
  <si>
    <t>2334,4*2 'Přepočtené koeficientem množství</t>
  </si>
  <si>
    <t>1065402231</t>
  </si>
  <si>
    <t>1157,6 "pol. 9"</t>
  </si>
  <si>
    <t>947889807</t>
  </si>
  <si>
    <t>1157,6"VV pol. 9"</t>
  </si>
  <si>
    <t>1428572000</t>
  </si>
  <si>
    <t>1157,6*300/10000 "300 kg/ha"</t>
  </si>
  <si>
    <t>-1612700353</t>
  </si>
  <si>
    <t>709,6"VV pol. 8"</t>
  </si>
  <si>
    <t>1659823868</t>
  </si>
  <si>
    <t>709,6*300/10000 "300 kg/ha"</t>
  </si>
  <si>
    <t>-1160958278</t>
  </si>
  <si>
    <t>926,7 "VV pol. 6"</t>
  </si>
  <si>
    <t>1371,1"VV pol. 7"</t>
  </si>
  <si>
    <t>1962905870</t>
  </si>
  <si>
    <t>713,1 "VV pol. 5"</t>
  </si>
  <si>
    <t>118851123</t>
  </si>
  <si>
    <t>709,6 "VV pol. 8"</t>
  </si>
  <si>
    <t>1768511180</t>
  </si>
  <si>
    <t>34,728+21,288</t>
  </si>
  <si>
    <t>212755211</t>
  </si>
  <si>
    <t>Trativody bez lože z drenážních trubek plastových flexibilních D 50 mm</t>
  </si>
  <si>
    <t>-1384679529</t>
  </si>
  <si>
    <t>314 "VV pol. 23"</t>
  </si>
  <si>
    <t>-921668000</t>
  </si>
  <si>
    <t>19 "pol. 27"</t>
  </si>
  <si>
    <t>-911582184</t>
  </si>
  <si>
    <t>65,6 "VV pol. 24  c"</t>
  </si>
  <si>
    <t>985758061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</si>
  <si>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</si>
  <si>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</si>
  <si>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-788835637</t>
  </si>
  <si>
    <t>3,9 "VV pol. 26d"</t>
  </si>
  <si>
    <t>0,13 "VV pol. 27c"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</si>
  <si>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</si>
  <si>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</si>
  <si>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-597426582</t>
  </si>
  <si>
    <t>2,1 "VV pol. 26e"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</si>
  <si>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</si>
  <si>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</si>
  <si>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-1629976883</t>
  </si>
  <si>
    <t>4,2 "VV pol. 26c"</t>
  </si>
  <si>
    <t>0,75 "VV pol. 27b"</t>
  </si>
  <si>
    <t>-1071158731</t>
  </si>
  <si>
    <t>-1824777232</t>
  </si>
  <si>
    <t>-219852944</t>
  </si>
  <si>
    <t>-834391693</t>
  </si>
  <si>
    <t>-1072518935</t>
  </si>
  <si>
    <t>536623694</t>
  </si>
  <si>
    <t>325*1,01 'Přepočtené koeficientem množství</t>
  </si>
  <si>
    <t>-1506864114</t>
  </si>
  <si>
    <t>-1401899127</t>
  </si>
  <si>
    <t>-1968413714</t>
  </si>
  <si>
    <t>325*3</t>
  </si>
  <si>
    <t>774074451</t>
  </si>
  <si>
    <t>564211111</t>
  </si>
  <si>
    <t>Podklad nebo podsyp ze štěrkopísku ŠP s rozprostřením, vlhčením a zhutněním, po zhutnění tl. 50 mm</t>
  </si>
  <si>
    <t>1154708291</t>
  </si>
  <si>
    <t>Poznámka k položce:_x000D_
VV pol. 44</t>
  </si>
  <si>
    <t>564851111</t>
  </si>
  <si>
    <t>Podklad ze štěrkodrti ŠD s rozprostřením a zhutněním, po zhutnění tl. 150 mm</t>
  </si>
  <si>
    <t>1935762892</t>
  </si>
  <si>
    <t>Poznámka k položce:_x000D_
VV pol. 45</t>
  </si>
  <si>
    <t>619173167</t>
  </si>
  <si>
    <t>129021947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</si>
  <si>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</si>
  <si>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</si>
  <si>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-1780518928</t>
  </si>
  <si>
    <t>Poznámka k položce:_x000D_
VV pol. 46</t>
  </si>
  <si>
    <t>592453080</t>
  </si>
  <si>
    <t>dlažba skladebná betonová základní 20 x 10 x 6 cm přírodní</t>
  </si>
  <si>
    <t>1479660627</t>
  </si>
  <si>
    <t>822572111</t>
  </si>
  <si>
    <t>Montáž potrubí z trub železobetonových hrdlových v otevřeném výkopu ve sklonu do 20 % s integrovaným těsněním DN 1650</t>
  </si>
  <si>
    <t>154289832</t>
  </si>
  <si>
    <t>314 "VV pol. 22"</t>
  </si>
  <si>
    <t>R822 001</t>
  </si>
  <si>
    <t xml:space="preserve">Trouba železobetonová žlabová DN 1600, 160-40/200 </t>
  </si>
  <si>
    <t>1640085341</t>
  </si>
  <si>
    <t>157 "314/2, VV pol. 22"</t>
  </si>
  <si>
    <t>871315211</t>
  </si>
  <si>
    <t>Kanalizační potrubí z tvrdého PVC v otevřeném výkopu ve sklonu do 20 %, hladkého plnostěnného jednovrstvého, tuhost třídy SN 4 DN 160</t>
  </si>
  <si>
    <t>59671459</t>
  </si>
  <si>
    <t>2*8 "VV pol. 41f"</t>
  </si>
  <si>
    <t>894201120</t>
  </si>
  <si>
    <t>Ostatní konstrukce na trubním vedení z prostého betonu dno šachet tloušťky přes 200 mm z betonu bez zvýšených nároků na prostředí tř. C 20/25</t>
  </si>
  <si>
    <t>-312852807</t>
  </si>
  <si>
    <t>8,7 "VV pol. 26 a"</t>
  </si>
  <si>
    <t>894201220</t>
  </si>
  <si>
    <t>Ostatní konstrukce na trubním vedení z prostého betonu stěny šachet tloušťky přes 200 mm z betonu bez zvýšených nároků na prostředí tř. C 20/25</t>
  </si>
  <si>
    <t>-1624836577</t>
  </si>
  <si>
    <t>72 "VV pol. 26 b"</t>
  </si>
  <si>
    <t>894412411</t>
  </si>
  <si>
    <t>Osazení železobetonových dílců pro šachty skruží přechodových</t>
  </si>
  <si>
    <t>1825999650</t>
  </si>
  <si>
    <t>59224120</t>
  </si>
  <si>
    <t>skruž betonová přechodová 62,5/100x60x9 cm, stupadla poplastovaná</t>
  </si>
  <si>
    <t>-1921535912</t>
  </si>
  <si>
    <t>Poznámka k položce:_x000D_
VV pol. 26f</t>
  </si>
  <si>
    <t>895941111</t>
  </si>
  <si>
    <t>Zřízení vpusti kanalizační uliční z betonových dílců typ UV-50 normální</t>
  </si>
  <si>
    <t>1123301277</t>
  </si>
  <si>
    <t>Poznámka k položce:_x000D_
vv POL. 41</t>
  </si>
  <si>
    <t>R008 001</t>
  </si>
  <si>
    <t>Horní dílec pro vtokovou mříž 50/20 CP</t>
  </si>
  <si>
    <t>-539840190</t>
  </si>
  <si>
    <t>R008 002</t>
  </si>
  <si>
    <t>Spodní dílec s horním odtokem pro PVC 150</t>
  </si>
  <si>
    <t>-499521740</t>
  </si>
  <si>
    <t>592238730</t>
  </si>
  <si>
    <t>mříž vtoková s rámem pro uliční vpusti 500/500</t>
  </si>
  <si>
    <t>-2140010329</t>
  </si>
  <si>
    <t>59223824</t>
  </si>
  <si>
    <t>vpusť betonová uliční /skruž/ 59x50x5 cm</t>
  </si>
  <si>
    <t>-895250357</t>
  </si>
  <si>
    <t>592238750</t>
  </si>
  <si>
    <t>koš nízký pro uliční vpusti, žárově zinkovaný plech,pro rám 500/500</t>
  </si>
  <si>
    <t>410381347</t>
  </si>
  <si>
    <t>R008 003</t>
  </si>
  <si>
    <t>Průběžný dílec vysoký s odtokem 150 výšky 365 mm</t>
  </si>
  <si>
    <t>-602928486</t>
  </si>
  <si>
    <t>899103112</t>
  </si>
  <si>
    <t>Osazení poklopů litinových a ocelových včetně rámů pro třídu zatížení B125, C250</t>
  </si>
  <si>
    <t>413035919</t>
  </si>
  <si>
    <t>56230606</t>
  </si>
  <si>
    <t>šachtový poklop z PU + rám HDPE, 12,5t, D700 mm</t>
  </si>
  <si>
    <t>-1180514388</t>
  </si>
  <si>
    <t>Poznámka k položce:_x000D_
VV pol. 26 e</t>
  </si>
  <si>
    <t>899623141</t>
  </si>
  <si>
    <t>Obetonování potrubí nebo zdiva stok betonem prostým v otevřeném výkopu, beton tř. C 12/15</t>
  </si>
  <si>
    <t>-1587635994</t>
  </si>
  <si>
    <t>241,1 "VV pol. 12"</t>
  </si>
  <si>
    <t>899643111</t>
  </si>
  <si>
    <t>Bednění pro obetonování potrubí v otevřeném výkopu</t>
  </si>
  <si>
    <t>1227952352</t>
  </si>
  <si>
    <t>349,4 "VV pol. 24 a"</t>
  </si>
  <si>
    <t>R 822 002</t>
  </si>
  <si>
    <t>Podkladek pod hrdlovou troubu DN 1600 D+M</t>
  </si>
  <si>
    <t>-548692122</t>
  </si>
  <si>
    <t>314 "VV pol. 32"</t>
  </si>
  <si>
    <t>935111111</t>
  </si>
  <si>
    <t>Osazení betonového příkopového žlabu s vyplněním a zatřením spár cementovou maltou s ložem tl. 100 mm z kameniva těženého nebo štěrkopísku z betonových příkopových tvárnic šířky do 500 mm</t>
  </si>
  <si>
    <t>-498155371</t>
  </si>
  <si>
    <t>514 "VV pol.25"</t>
  </si>
  <si>
    <t>592275180</t>
  </si>
  <si>
    <t>žlabovka betonová 50x50x13 cm</t>
  </si>
  <si>
    <t>763829047</t>
  </si>
  <si>
    <t>514*2 "VV pol. 25"</t>
  </si>
  <si>
    <t>66114971</t>
  </si>
  <si>
    <t>-458251594</t>
  </si>
  <si>
    <t>-2106332697</t>
  </si>
  <si>
    <t>1,131*9 "skládka 10 km"</t>
  </si>
  <si>
    <t>-1156946414</t>
  </si>
  <si>
    <t>-1635483116</t>
  </si>
  <si>
    <t>79</t>
  </si>
  <si>
    <t>767 001</t>
  </si>
  <si>
    <t>Odstranění ocelové lávky s přemístěním</t>
  </si>
  <si>
    <t>1990271408</t>
  </si>
  <si>
    <t>Poznámka k položce:_x000D_
VV pol.</t>
  </si>
  <si>
    <t>247,275</t>
  </si>
  <si>
    <t>SO 01.2 - Úprava toku km 0,342 - 0,884 80</t>
  </si>
  <si>
    <t>-1232473326</t>
  </si>
  <si>
    <t>300</t>
  </si>
  <si>
    <t>858652284</t>
  </si>
  <si>
    <t>1513060678</t>
  </si>
  <si>
    <t>1034136939</t>
  </si>
  <si>
    <t>-581383173</t>
  </si>
  <si>
    <t>Poznámka k položce:_x000D_
opakovaně, včetně dřevěných kolíků cca 200 ks</t>
  </si>
  <si>
    <t>-1087485042</t>
  </si>
  <si>
    <t>292 "VV pol. 2"</t>
  </si>
  <si>
    <t>-2109320706</t>
  </si>
  <si>
    <t>39,4 "VV pol. 35"</t>
  </si>
  <si>
    <t>1818951592</t>
  </si>
  <si>
    <t>542,8*1*0,2 "VV pol. 33"</t>
  </si>
  <si>
    <t>1092362228</t>
  </si>
  <si>
    <t>587,6 "pol. 1"</t>
  </si>
  <si>
    <t>1 "pol. 29"</t>
  </si>
  <si>
    <t>1533786140</t>
  </si>
  <si>
    <t>0,5*587,6 "50% výkopu, VV pol. 1"</t>
  </si>
  <si>
    <t>-1439703285</t>
  </si>
  <si>
    <t>-2078999528</t>
  </si>
  <si>
    <t>292 "Ornice na MD, VV pol. 2"</t>
  </si>
  <si>
    <t>587,6+1 "50% výkop na MD, VV pol. 1 a 29"</t>
  </si>
  <si>
    <t>108,6 "čištění koryta, VV pol. 33"</t>
  </si>
  <si>
    <t>(1409,3+239,2)*0,15 "ornice z MD, VV pol. 8 a 9"</t>
  </si>
  <si>
    <t>300626616</t>
  </si>
  <si>
    <t>281,3+40,7"přebytek zeminy na skládku"</t>
  </si>
  <si>
    <t>-627591725</t>
  </si>
  <si>
    <t>-1731993070</t>
  </si>
  <si>
    <t>304,2 "VV pol. 3"</t>
  </si>
  <si>
    <t>593401422</t>
  </si>
  <si>
    <t>34,6 "pol. 18"</t>
  </si>
  <si>
    <t>-187245754</t>
  </si>
  <si>
    <t>34,6*2 "VV pol. 18"</t>
  </si>
  <si>
    <t>69,2*2 'Přepočtené koeficientem množství</t>
  </si>
  <si>
    <t>1091510130</t>
  </si>
  <si>
    <t>239,2 "VV pol. 9"</t>
  </si>
  <si>
    <t>108187109</t>
  </si>
  <si>
    <t>1864645800</t>
  </si>
  <si>
    <t>239,2*300/10000 "300 kg/ha"</t>
  </si>
  <si>
    <t>903216526</t>
  </si>
  <si>
    <t>1409,3 "VV pol. 8"</t>
  </si>
  <si>
    <t>-1514743248</t>
  </si>
  <si>
    <t>1409,3*300/10000 "300 kg/ha"</t>
  </si>
  <si>
    <t>-148162827</t>
  </si>
  <si>
    <t>301,5 "VV pol. 6"</t>
  </si>
  <si>
    <t>214,2 "VV pol. 7"</t>
  </si>
  <si>
    <t>-413399441</t>
  </si>
  <si>
    <t>1249,9" VVpol. 4"</t>
  </si>
  <si>
    <t>1556674689</t>
  </si>
  <si>
    <t>710,7" VV pol. 5"</t>
  </si>
  <si>
    <t>-639125465</t>
  </si>
  <si>
    <t>1409,3"vv pol. 8"</t>
  </si>
  <si>
    <t>1182348080</t>
  </si>
  <si>
    <t>7,176+42,279</t>
  </si>
  <si>
    <t>92354298</t>
  </si>
  <si>
    <t>1 "VV pol. 28"</t>
  </si>
  <si>
    <t>787888536</t>
  </si>
  <si>
    <t>6,9"pol. 24 "</t>
  </si>
  <si>
    <t>494616789</t>
  </si>
  <si>
    <t>561160631</t>
  </si>
  <si>
    <t>150*(1,1)/1000 "odhad 150 kg/m3"</t>
  </si>
  <si>
    <t>1634109720</t>
  </si>
  <si>
    <t>35"vv pol. 10"</t>
  </si>
  <si>
    <t>451571211_2</t>
  </si>
  <si>
    <t>Lože z kameniva těženého vrstva tl do 100 mm</t>
  </si>
  <si>
    <t>-1884386750</t>
  </si>
  <si>
    <t>49,24 "VV pol. 40"</t>
  </si>
  <si>
    <t>-470962593</t>
  </si>
  <si>
    <t>851,5 "VV pol. 19"</t>
  </si>
  <si>
    <t>69311226</t>
  </si>
  <si>
    <t>geotextilie netkaná PES 150 g/m2</t>
  </si>
  <si>
    <t>-95211621</t>
  </si>
  <si>
    <t>510762943</t>
  </si>
  <si>
    <t>164 "VV pol. 13"</t>
  </si>
  <si>
    <t>34,5"VV pol. 34"</t>
  </si>
  <si>
    <t>-1623888267</t>
  </si>
  <si>
    <t>241,2 "VV pol. 14"</t>
  </si>
  <si>
    <t>420113683</t>
  </si>
  <si>
    <t>2,8 "VV pol. 37"</t>
  </si>
  <si>
    <t>464531111_2</t>
  </si>
  <si>
    <t>Pohoz z hrubého drceného kamenivo zrno 0 až 63 mm z terénu</t>
  </si>
  <si>
    <t>264173611</t>
  </si>
  <si>
    <t>16,5 "VV pol. 11"</t>
  </si>
  <si>
    <t>465513127</t>
  </si>
  <si>
    <t>Dlažba z lomového kamene lomařsky upraveného na cementovou maltu, s vyspárováním cementovou maltou, tl. kamene 200 mm</t>
  </si>
  <si>
    <t>960881215</t>
  </si>
  <si>
    <t>35 "VV pol. 10"</t>
  </si>
  <si>
    <t>1756398561</t>
  </si>
  <si>
    <t>-925688235</t>
  </si>
  <si>
    <t>2093386078</t>
  </si>
  <si>
    <t>1359564658</t>
  </si>
  <si>
    <t>1047200084</t>
  </si>
  <si>
    <t>SO 02 - Výsadba břehových porostů</t>
  </si>
  <si>
    <t>183101113</t>
  </si>
  <si>
    <t>Hloubení jamek pro vysazování rostlin v zemině tř.1 až 4 bez výměny půdy v rovině nebo na svahu do 1:5, objemu přes 0,02 do 0,05 m3</t>
  </si>
  <si>
    <t>-1495096295</t>
  </si>
  <si>
    <t>80 "pol. 8"</t>
  </si>
  <si>
    <t>183101114</t>
  </si>
  <si>
    <t>Hloubení jamek pro vysazování rostlin v zemině tř.1 až 4 bez výměny půdy v rovině nebo na svahu do 1:5, objemu přes 0,05 do 0,125 m3</t>
  </si>
  <si>
    <t>-1896247833</t>
  </si>
  <si>
    <t>115 "pol. 3"</t>
  </si>
  <si>
    <t>1839 001</t>
  </si>
  <si>
    <t>Ochrana dřevin proti okusu jutovým pásem (vč. montáže)</t>
  </si>
  <si>
    <t>716516005</t>
  </si>
  <si>
    <t>115 "pol. 4"</t>
  </si>
  <si>
    <t>183951111</t>
  </si>
  <si>
    <t>Ochrana dřevin chemickým postřikem strojně</t>
  </si>
  <si>
    <t>-418515057</t>
  </si>
  <si>
    <t>115</t>
  </si>
  <si>
    <t>Chemická ochrana dřevin proti okusu (10 kg)</t>
  </si>
  <si>
    <t xml:space="preserve">bal </t>
  </si>
  <si>
    <t>-697941473</t>
  </si>
  <si>
    <t>184102112</t>
  </si>
  <si>
    <t>Výsadba dřeviny s balem do předem vyhloubené jamky se zalitím v rovině nebo na svahu do 1:5, při průměru balu přes 200 do 300 mm</t>
  </si>
  <si>
    <t>1276630820</t>
  </si>
  <si>
    <t>115 "pol. 1 a 2"</t>
  </si>
  <si>
    <t>026503300</t>
  </si>
  <si>
    <t>Olše lepkavá /Alnus glutinosa/ 150-180cm KK</t>
  </si>
  <si>
    <t>-250463477</t>
  </si>
  <si>
    <t>0265 002</t>
  </si>
  <si>
    <t>Vrba (150 - 200 cm)</t>
  </si>
  <si>
    <t>-1141152209</t>
  </si>
  <si>
    <t>184102211</t>
  </si>
  <si>
    <t>Výsadba keře bez balu do předem vyhloubené jamky se zalitím v rovině nebo na svahu do 1:5 výšky do 1 m v terénu</t>
  </si>
  <si>
    <t>1143821479</t>
  </si>
  <si>
    <t>0265 005</t>
  </si>
  <si>
    <t>Vrba (do 65 cm)</t>
  </si>
  <si>
    <t>-663691521</t>
  </si>
  <si>
    <t>0265 006</t>
  </si>
  <si>
    <t>Střemcha obecná (do 65 cm)</t>
  </si>
  <si>
    <t>1696269645</t>
  </si>
  <si>
    <t>184215113</t>
  </si>
  <si>
    <t>Ukotvení dřeviny kůly jedním kůlem, délky přes 2 do 3 m</t>
  </si>
  <si>
    <t>957398208</t>
  </si>
  <si>
    <t>345</t>
  </si>
  <si>
    <t>052171180</t>
  </si>
  <si>
    <t>tyče dřevěné v kůře D 100mm dl 8m</t>
  </si>
  <si>
    <t>-461654150</t>
  </si>
  <si>
    <t>345*(3,14*0,05*0,05*3) "pol. 5"</t>
  </si>
  <si>
    <t>185802114</t>
  </si>
  <si>
    <t>Hnojení půdy nebo trávníku v rovině nebo na svahu do 1:5 umělým hnojivem s rozdělením k jednotlivým rostlinám</t>
  </si>
  <si>
    <t>-1021233943</t>
  </si>
  <si>
    <t>115*0,25/1000</t>
  </si>
  <si>
    <t>251911550</t>
  </si>
  <si>
    <t>hnojivo průmyslové Cererit</t>
  </si>
  <si>
    <t>748011869</t>
  </si>
  <si>
    <t>115*0,25</t>
  </si>
  <si>
    <t>1883658732</t>
  </si>
  <si>
    <t>115*0,01*1*52*2 "po dobu dvou let, 1x týdně"</t>
  </si>
  <si>
    <t>185851121</t>
  </si>
  <si>
    <t>Dovoz vody pro zálivku rostlin na vzdálenost do 1000 m</t>
  </si>
  <si>
    <t>886693743</t>
  </si>
  <si>
    <t>185851129</t>
  </si>
  <si>
    <t>Dovoz vody pro zálivku rostlin Příplatek k ceně za každých dalších i započatých 1000 m</t>
  </si>
  <si>
    <t>-1144601423</t>
  </si>
  <si>
    <t>119,6*(10-1) "celkem 10 km"</t>
  </si>
  <si>
    <t>998231411</t>
  </si>
  <si>
    <t>Přesun hmot pro sadovnické a krajinářské úpravy - ručně bez užití mechanizace vodorovná dopravní vzdálenost do 100 m</t>
  </si>
  <si>
    <t>1060502479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</si>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</sst>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34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  <xf numFmtId="0" fontId="37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43"/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55" t="s">
        <v>14</v>
      </c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356"/>
      <c r="AI5" s="356"/>
      <c r="AJ5" s="356"/>
      <c r="AK5" s="356"/>
      <c r="AL5" s="356"/>
      <c r="AM5" s="356"/>
      <c r="AN5" s="356"/>
      <c r="AO5" s="356"/>
      <c r="AP5" s="22"/>
      <c r="AQ5" s="22"/>
      <c r="AR5" s="20"/>
      <c r="BE5" s="335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7" t="s">
        <v>17</v>
      </c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6"/>
      <c r="X6" s="356"/>
      <c r="Y6" s="356"/>
      <c r="Z6" s="356"/>
      <c r="AA6" s="356"/>
      <c r="AB6" s="356"/>
      <c r="AC6" s="356"/>
      <c r="AD6" s="356"/>
      <c r="AE6" s="356"/>
      <c r="AF6" s="356"/>
      <c r="AG6" s="356"/>
      <c r="AH6" s="356"/>
      <c r="AI6" s="356"/>
      <c r="AJ6" s="356"/>
      <c r="AK6" s="356"/>
      <c r="AL6" s="356"/>
      <c r="AM6" s="356"/>
      <c r="AN6" s="356"/>
      <c r="AO6" s="356"/>
      <c r="AP6" s="22"/>
      <c r="AQ6" s="22"/>
      <c r="AR6" s="20"/>
      <c r="BE6" s="336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36"/>
      <c r="BS7" s="17" t="s">
        <v>6</v>
      </c>
    </row>
    <row r="8" spans="1:74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36"/>
      <c r="BS8" s="17" t="s">
        <v>6</v>
      </c>
    </row>
    <row r="9" spans="1:74" ht="29.25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1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1" t="s">
        <v>29</v>
      </c>
      <c r="AO9" s="22"/>
      <c r="AP9" s="22"/>
      <c r="AQ9" s="22"/>
      <c r="AR9" s="20"/>
      <c r="BE9" s="336"/>
      <c r="BS9" s="17" t="s">
        <v>6</v>
      </c>
    </row>
    <row r="10" spans="1:74" ht="12" customHeight="1">
      <c r="B10" s="21"/>
      <c r="C10" s="22"/>
      <c r="D10" s="29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36"/>
      <c r="BS10" s="17" t="s">
        <v>6</v>
      </c>
    </row>
    <row r="11" spans="1:74" ht="18.399999999999999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34</v>
      </c>
      <c r="AL11" s="22"/>
      <c r="AM11" s="22"/>
      <c r="AN11" s="27" t="s">
        <v>32</v>
      </c>
      <c r="AO11" s="22"/>
      <c r="AP11" s="22"/>
      <c r="AQ11" s="22"/>
      <c r="AR11" s="20"/>
      <c r="BE11" s="336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6"/>
      <c r="BS12" s="17" t="s">
        <v>6</v>
      </c>
    </row>
    <row r="13" spans="1:74" ht="12" customHeight="1">
      <c r="B13" s="21"/>
      <c r="C13" s="22"/>
      <c r="D13" s="29" t="s">
        <v>35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31</v>
      </c>
      <c r="AL13" s="22"/>
      <c r="AM13" s="22"/>
      <c r="AN13" s="32" t="s">
        <v>36</v>
      </c>
      <c r="AO13" s="22"/>
      <c r="AP13" s="22"/>
      <c r="AQ13" s="22"/>
      <c r="AR13" s="20"/>
      <c r="BE13" s="336"/>
      <c r="BS13" s="17" t="s">
        <v>6</v>
      </c>
    </row>
    <row r="14" spans="1:74" ht="11.25">
      <c r="B14" s="21"/>
      <c r="C14" s="22"/>
      <c r="D14" s="22"/>
      <c r="E14" s="358" t="s">
        <v>36</v>
      </c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29" t="s">
        <v>34</v>
      </c>
      <c r="AL14" s="22"/>
      <c r="AM14" s="22"/>
      <c r="AN14" s="32" t="s">
        <v>36</v>
      </c>
      <c r="AO14" s="22"/>
      <c r="AP14" s="22"/>
      <c r="AQ14" s="22"/>
      <c r="AR14" s="20"/>
      <c r="BE14" s="336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6"/>
      <c r="BS15" s="17" t="s">
        <v>4</v>
      </c>
    </row>
    <row r="16" spans="1:74" ht="12" customHeight="1">
      <c r="B16" s="21"/>
      <c r="C16" s="22"/>
      <c r="D16" s="29" t="s">
        <v>37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31</v>
      </c>
      <c r="AL16" s="22"/>
      <c r="AM16" s="22"/>
      <c r="AN16" s="27" t="s">
        <v>32</v>
      </c>
      <c r="AO16" s="22"/>
      <c r="AP16" s="22"/>
      <c r="AQ16" s="22"/>
      <c r="AR16" s="20"/>
      <c r="BE16" s="336"/>
      <c r="BS16" s="17" t="s">
        <v>4</v>
      </c>
    </row>
    <row r="17" spans="2:71" ht="18.399999999999999" customHeight="1">
      <c r="B17" s="21"/>
      <c r="C17" s="22"/>
      <c r="D17" s="22"/>
      <c r="E17" s="27" t="s">
        <v>38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34</v>
      </c>
      <c r="AL17" s="22"/>
      <c r="AM17" s="22"/>
      <c r="AN17" s="27" t="s">
        <v>32</v>
      </c>
      <c r="AO17" s="22"/>
      <c r="AP17" s="22"/>
      <c r="AQ17" s="22"/>
      <c r="AR17" s="20"/>
      <c r="BE17" s="336"/>
      <c r="BS17" s="17" t="s">
        <v>39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6"/>
      <c r="BS18" s="17" t="s">
        <v>6</v>
      </c>
    </row>
    <row r="19" spans="2:71" ht="12" customHeight="1">
      <c r="B19" s="21"/>
      <c r="C19" s="22"/>
      <c r="D19" s="29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31</v>
      </c>
      <c r="AL19" s="22"/>
      <c r="AM19" s="22"/>
      <c r="AN19" s="27" t="s">
        <v>32</v>
      </c>
      <c r="AO19" s="22"/>
      <c r="AP19" s="22"/>
      <c r="AQ19" s="22"/>
      <c r="AR19" s="20"/>
      <c r="BE19" s="336"/>
      <c r="BS19" s="17" t="s">
        <v>6</v>
      </c>
    </row>
    <row r="20" spans="2:71" ht="18.399999999999999" customHeight="1">
      <c r="B20" s="21"/>
      <c r="C20" s="22"/>
      <c r="D20" s="22"/>
      <c r="E20" s="27" t="s">
        <v>41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34</v>
      </c>
      <c r="AL20" s="22"/>
      <c r="AM20" s="22"/>
      <c r="AN20" s="27" t="s">
        <v>32</v>
      </c>
      <c r="AO20" s="22"/>
      <c r="AP20" s="22"/>
      <c r="AQ20" s="22"/>
      <c r="AR20" s="20"/>
      <c r="BE20" s="336"/>
      <c r="BS20" s="17" t="s">
        <v>4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6"/>
    </row>
    <row r="22" spans="2:71" ht="12" customHeight="1">
      <c r="B22" s="21"/>
      <c r="C22" s="22"/>
      <c r="D22" s="29" t="s">
        <v>42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6"/>
    </row>
    <row r="23" spans="2:71" ht="45" customHeight="1">
      <c r="B23" s="21"/>
      <c r="C23" s="22"/>
      <c r="D23" s="22"/>
      <c r="E23" s="360" t="s">
        <v>43</v>
      </c>
      <c r="F23" s="360"/>
      <c r="G23" s="360"/>
      <c r="H23" s="360"/>
      <c r="I23" s="360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360"/>
      <c r="Z23" s="360"/>
      <c r="AA23" s="360"/>
      <c r="AB23" s="360"/>
      <c r="AC23" s="360"/>
      <c r="AD23" s="360"/>
      <c r="AE23" s="360"/>
      <c r="AF23" s="360"/>
      <c r="AG23" s="360"/>
      <c r="AH23" s="360"/>
      <c r="AI23" s="360"/>
      <c r="AJ23" s="360"/>
      <c r="AK23" s="360"/>
      <c r="AL23" s="360"/>
      <c r="AM23" s="360"/>
      <c r="AN23" s="360"/>
      <c r="AO23" s="22"/>
      <c r="AP23" s="22"/>
      <c r="AQ23" s="22"/>
      <c r="AR23" s="20"/>
      <c r="BE23" s="336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6"/>
    </row>
    <row r="25" spans="2:71" ht="6.95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336"/>
    </row>
    <row r="26" spans="2:71" s="1" customFormat="1" ht="25.9" customHeight="1">
      <c r="B26" s="35"/>
      <c r="C26" s="36"/>
      <c r="D26" s="37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37">
        <f>ROUND(AG54,2)</f>
        <v>0</v>
      </c>
      <c r="AL26" s="338"/>
      <c r="AM26" s="338"/>
      <c r="AN26" s="338"/>
      <c r="AO26" s="338"/>
      <c r="AP26" s="36"/>
      <c r="AQ26" s="36"/>
      <c r="AR26" s="39"/>
      <c r="BE26" s="336"/>
    </row>
    <row r="27" spans="2:71" s="1" customFormat="1" ht="6.95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36"/>
    </row>
    <row r="28" spans="2:71" s="1" customFormat="1" ht="11.25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1" t="s">
        <v>45</v>
      </c>
      <c r="M28" s="361"/>
      <c r="N28" s="361"/>
      <c r="O28" s="361"/>
      <c r="P28" s="361"/>
      <c r="Q28" s="36"/>
      <c r="R28" s="36"/>
      <c r="S28" s="36"/>
      <c r="T28" s="36"/>
      <c r="U28" s="36"/>
      <c r="V28" s="36"/>
      <c r="W28" s="361" t="s">
        <v>46</v>
      </c>
      <c r="X28" s="361"/>
      <c r="Y28" s="361"/>
      <c r="Z28" s="361"/>
      <c r="AA28" s="361"/>
      <c r="AB28" s="361"/>
      <c r="AC28" s="361"/>
      <c r="AD28" s="361"/>
      <c r="AE28" s="361"/>
      <c r="AF28" s="36"/>
      <c r="AG28" s="36"/>
      <c r="AH28" s="36"/>
      <c r="AI28" s="36"/>
      <c r="AJ28" s="36"/>
      <c r="AK28" s="361" t="s">
        <v>47</v>
      </c>
      <c r="AL28" s="361"/>
      <c r="AM28" s="361"/>
      <c r="AN28" s="361"/>
      <c r="AO28" s="361"/>
      <c r="AP28" s="36"/>
      <c r="AQ28" s="36"/>
      <c r="AR28" s="39"/>
      <c r="BE28" s="336"/>
    </row>
    <row r="29" spans="2:71" s="2" customFormat="1" ht="14.45" customHeight="1">
      <c r="B29" s="40"/>
      <c r="C29" s="41"/>
      <c r="D29" s="29" t="s">
        <v>48</v>
      </c>
      <c r="E29" s="41"/>
      <c r="F29" s="29" t="s">
        <v>49</v>
      </c>
      <c r="G29" s="41"/>
      <c r="H29" s="41"/>
      <c r="I29" s="41"/>
      <c r="J29" s="41"/>
      <c r="K29" s="41"/>
      <c r="L29" s="362">
        <v>0.21</v>
      </c>
      <c r="M29" s="334"/>
      <c r="N29" s="334"/>
      <c r="O29" s="334"/>
      <c r="P29" s="334"/>
      <c r="Q29" s="41"/>
      <c r="R29" s="41"/>
      <c r="S29" s="41"/>
      <c r="T29" s="41"/>
      <c r="U29" s="41"/>
      <c r="V29" s="41"/>
      <c r="W29" s="333">
        <f>ROUND(AZ54, 2)</f>
        <v>0</v>
      </c>
      <c r="X29" s="334"/>
      <c r="Y29" s="334"/>
      <c r="Z29" s="334"/>
      <c r="AA29" s="334"/>
      <c r="AB29" s="334"/>
      <c r="AC29" s="334"/>
      <c r="AD29" s="334"/>
      <c r="AE29" s="334"/>
      <c r="AF29" s="41"/>
      <c r="AG29" s="41"/>
      <c r="AH29" s="41"/>
      <c r="AI29" s="41"/>
      <c r="AJ29" s="41"/>
      <c r="AK29" s="333">
        <f>ROUND(AV54, 2)</f>
        <v>0</v>
      </c>
      <c r="AL29" s="334"/>
      <c r="AM29" s="334"/>
      <c r="AN29" s="334"/>
      <c r="AO29" s="334"/>
      <c r="AP29" s="41"/>
      <c r="AQ29" s="41"/>
      <c r="AR29" s="42"/>
      <c r="BE29" s="336"/>
    </row>
    <row r="30" spans="2:71" s="2" customFormat="1" ht="14.45" customHeight="1">
      <c r="B30" s="40"/>
      <c r="C30" s="41"/>
      <c r="D30" s="41"/>
      <c r="E30" s="41"/>
      <c r="F30" s="29" t="s">
        <v>50</v>
      </c>
      <c r="G30" s="41"/>
      <c r="H30" s="41"/>
      <c r="I30" s="41"/>
      <c r="J30" s="41"/>
      <c r="K30" s="41"/>
      <c r="L30" s="362">
        <v>0.15</v>
      </c>
      <c r="M30" s="334"/>
      <c r="N30" s="334"/>
      <c r="O30" s="334"/>
      <c r="P30" s="334"/>
      <c r="Q30" s="41"/>
      <c r="R30" s="41"/>
      <c r="S30" s="41"/>
      <c r="T30" s="41"/>
      <c r="U30" s="41"/>
      <c r="V30" s="41"/>
      <c r="W30" s="333">
        <f>ROUND(BA54, 2)</f>
        <v>0</v>
      </c>
      <c r="X30" s="334"/>
      <c r="Y30" s="334"/>
      <c r="Z30" s="334"/>
      <c r="AA30" s="334"/>
      <c r="AB30" s="334"/>
      <c r="AC30" s="334"/>
      <c r="AD30" s="334"/>
      <c r="AE30" s="334"/>
      <c r="AF30" s="41"/>
      <c r="AG30" s="41"/>
      <c r="AH30" s="41"/>
      <c r="AI30" s="41"/>
      <c r="AJ30" s="41"/>
      <c r="AK30" s="333">
        <f>ROUND(AW54, 2)</f>
        <v>0</v>
      </c>
      <c r="AL30" s="334"/>
      <c r="AM30" s="334"/>
      <c r="AN30" s="334"/>
      <c r="AO30" s="334"/>
      <c r="AP30" s="41"/>
      <c r="AQ30" s="41"/>
      <c r="AR30" s="42"/>
      <c r="BE30" s="336"/>
    </row>
    <row r="31" spans="2:71" s="2" customFormat="1" ht="14.45" hidden="1" customHeight="1">
      <c r="B31" s="40"/>
      <c r="C31" s="41"/>
      <c r="D31" s="41"/>
      <c r="E31" s="41"/>
      <c r="F31" s="29" t="s">
        <v>51</v>
      </c>
      <c r="G31" s="41"/>
      <c r="H31" s="41"/>
      <c r="I31" s="41"/>
      <c r="J31" s="41"/>
      <c r="K31" s="41"/>
      <c r="L31" s="362">
        <v>0.21</v>
      </c>
      <c r="M31" s="334"/>
      <c r="N31" s="334"/>
      <c r="O31" s="334"/>
      <c r="P31" s="334"/>
      <c r="Q31" s="41"/>
      <c r="R31" s="41"/>
      <c r="S31" s="41"/>
      <c r="T31" s="41"/>
      <c r="U31" s="41"/>
      <c r="V31" s="41"/>
      <c r="W31" s="333">
        <f>ROUND(BB54, 2)</f>
        <v>0</v>
      </c>
      <c r="X31" s="334"/>
      <c r="Y31" s="334"/>
      <c r="Z31" s="334"/>
      <c r="AA31" s="334"/>
      <c r="AB31" s="334"/>
      <c r="AC31" s="334"/>
      <c r="AD31" s="334"/>
      <c r="AE31" s="334"/>
      <c r="AF31" s="41"/>
      <c r="AG31" s="41"/>
      <c r="AH31" s="41"/>
      <c r="AI31" s="41"/>
      <c r="AJ31" s="41"/>
      <c r="AK31" s="333">
        <v>0</v>
      </c>
      <c r="AL31" s="334"/>
      <c r="AM31" s="334"/>
      <c r="AN31" s="334"/>
      <c r="AO31" s="334"/>
      <c r="AP31" s="41"/>
      <c r="AQ31" s="41"/>
      <c r="AR31" s="42"/>
      <c r="BE31" s="336"/>
    </row>
    <row r="32" spans="2:71" s="2" customFormat="1" ht="14.45" hidden="1" customHeight="1">
      <c r="B32" s="40"/>
      <c r="C32" s="41"/>
      <c r="D32" s="41"/>
      <c r="E32" s="41"/>
      <c r="F32" s="29" t="s">
        <v>52</v>
      </c>
      <c r="G32" s="41"/>
      <c r="H32" s="41"/>
      <c r="I32" s="41"/>
      <c r="J32" s="41"/>
      <c r="K32" s="41"/>
      <c r="L32" s="362">
        <v>0.15</v>
      </c>
      <c r="M32" s="334"/>
      <c r="N32" s="334"/>
      <c r="O32" s="334"/>
      <c r="P32" s="334"/>
      <c r="Q32" s="41"/>
      <c r="R32" s="41"/>
      <c r="S32" s="41"/>
      <c r="T32" s="41"/>
      <c r="U32" s="41"/>
      <c r="V32" s="41"/>
      <c r="W32" s="333">
        <f>ROUND(BC54, 2)</f>
        <v>0</v>
      </c>
      <c r="X32" s="334"/>
      <c r="Y32" s="334"/>
      <c r="Z32" s="334"/>
      <c r="AA32" s="334"/>
      <c r="AB32" s="334"/>
      <c r="AC32" s="334"/>
      <c r="AD32" s="334"/>
      <c r="AE32" s="334"/>
      <c r="AF32" s="41"/>
      <c r="AG32" s="41"/>
      <c r="AH32" s="41"/>
      <c r="AI32" s="41"/>
      <c r="AJ32" s="41"/>
      <c r="AK32" s="333">
        <v>0</v>
      </c>
      <c r="AL32" s="334"/>
      <c r="AM32" s="334"/>
      <c r="AN32" s="334"/>
      <c r="AO32" s="334"/>
      <c r="AP32" s="41"/>
      <c r="AQ32" s="41"/>
      <c r="AR32" s="42"/>
      <c r="BE32" s="336"/>
    </row>
    <row r="33" spans="2:44" s="2" customFormat="1" ht="14.45" hidden="1" customHeight="1">
      <c r="B33" s="40"/>
      <c r="C33" s="41"/>
      <c r="D33" s="41"/>
      <c r="E33" s="41"/>
      <c r="F33" s="29" t="s">
        <v>53</v>
      </c>
      <c r="G33" s="41"/>
      <c r="H33" s="41"/>
      <c r="I33" s="41"/>
      <c r="J33" s="41"/>
      <c r="K33" s="41"/>
      <c r="L33" s="362">
        <v>0</v>
      </c>
      <c r="M33" s="334"/>
      <c r="N33" s="334"/>
      <c r="O33" s="334"/>
      <c r="P33" s="334"/>
      <c r="Q33" s="41"/>
      <c r="R33" s="41"/>
      <c r="S33" s="41"/>
      <c r="T33" s="41"/>
      <c r="U33" s="41"/>
      <c r="V33" s="41"/>
      <c r="W33" s="333">
        <f>ROUND(BD54, 2)</f>
        <v>0</v>
      </c>
      <c r="X33" s="334"/>
      <c r="Y33" s="334"/>
      <c r="Z33" s="334"/>
      <c r="AA33" s="334"/>
      <c r="AB33" s="334"/>
      <c r="AC33" s="334"/>
      <c r="AD33" s="334"/>
      <c r="AE33" s="334"/>
      <c r="AF33" s="41"/>
      <c r="AG33" s="41"/>
      <c r="AH33" s="41"/>
      <c r="AI33" s="41"/>
      <c r="AJ33" s="41"/>
      <c r="AK33" s="333">
        <v>0</v>
      </c>
      <c r="AL33" s="334"/>
      <c r="AM33" s="334"/>
      <c r="AN33" s="334"/>
      <c r="AO33" s="334"/>
      <c r="AP33" s="41"/>
      <c r="AQ33" s="41"/>
      <c r="AR33" s="42"/>
    </row>
    <row r="34" spans="2:44" s="1" customFormat="1" ht="6.95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</row>
    <row r="35" spans="2:44" s="1" customFormat="1" ht="25.9" customHeight="1">
      <c r="B35" s="35"/>
      <c r="C35" s="43"/>
      <c r="D35" s="44" t="s">
        <v>54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55</v>
      </c>
      <c r="U35" s="45"/>
      <c r="V35" s="45"/>
      <c r="W35" s="45"/>
      <c r="X35" s="339" t="s">
        <v>56</v>
      </c>
      <c r="Y35" s="340"/>
      <c r="Z35" s="340"/>
      <c r="AA35" s="340"/>
      <c r="AB35" s="340"/>
      <c r="AC35" s="45"/>
      <c r="AD35" s="45"/>
      <c r="AE35" s="45"/>
      <c r="AF35" s="45"/>
      <c r="AG35" s="45"/>
      <c r="AH35" s="45"/>
      <c r="AI35" s="45"/>
      <c r="AJ35" s="45"/>
      <c r="AK35" s="341">
        <f>SUM(AK26:AK33)</f>
        <v>0</v>
      </c>
      <c r="AL35" s="340"/>
      <c r="AM35" s="340"/>
      <c r="AN35" s="340"/>
      <c r="AO35" s="342"/>
      <c r="AP35" s="43"/>
      <c r="AQ35" s="43"/>
      <c r="AR35" s="39"/>
    </row>
    <row r="36" spans="2:44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</row>
    <row r="37" spans="2:44" s="1" customFormat="1" ht="6.95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</row>
    <row r="41" spans="2:44" s="1" customFormat="1" ht="6.95" customHeight="1"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</row>
    <row r="42" spans="2:44" s="1" customFormat="1" ht="24.95" customHeight="1">
      <c r="B42" s="35"/>
      <c r="C42" s="23" t="s">
        <v>57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</row>
    <row r="43" spans="2:44" s="1" customFormat="1" ht="6.95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</row>
    <row r="44" spans="2: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17107531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9"/>
    </row>
    <row r="45" spans="2:44" s="3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352" t="str">
        <f>K6</f>
        <v>Klobouky u Brna - úprava Klobouckého potoka</v>
      </c>
      <c r="M45" s="353"/>
      <c r="N45" s="353"/>
      <c r="O45" s="353"/>
      <c r="P45" s="353"/>
      <c r="Q45" s="353"/>
      <c r="R45" s="353"/>
      <c r="S45" s="353"/>
      <c r="T45" s="353"/>
      <c r="U45" s="353"/>
      <c r="V45" s="353"/>
      <c r="W45" s="353"/>
      <c r="X45" s="353"/>
      <c r="Y45" s="353"/>
      <c r="Z45" s="353"/>
      <c r="AA45" s="353"/>
      <c r="AB45" s="353"/>
      <c r="AC45" s="353"/>
      <c r="AD45" s="353"/>
      <c r="AE45" s="353"/>
      <c r="AF45" s="353"/>
      <c r="AG45" s="353"/>
      <c r="AH45" s="353"/>
      <c r="AI45" s="353"/>
      <c r="AJ45" s="353"/>
      <c r="AK45" s="353"/>
      <c r="AL45" s="353"/>
      <c r="AM45" s="353"/>
      <c r="AN45" s="353"/>
      <c r="AO45" s="353"/>
      <c r="AP45" s="53"/>
      <c r="AQ45" s="53"/>
      <c r="AR45" s="54"/>
    </row>
    <row r="46" spans="2:44" s="1" customFormat="1" ht="6.95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</row>
    <row r="47" spans="2:44" s="1" customFormat="1" ht="12" customHeight="1"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5" t="str">
        <f>IF(K8="","",K8)</f>
        <v>Klobouky u Brna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54" t="str">
        <f>IF(AN8= "","",AN8)</f>
        <v>16. 5. 2017</v>
      </c>
      <c r="AN47" s="354"/>
      <c r="AO47" s="36"/>
      <c r="AP47" s="36"/>
      <c r="AQ47" s="36"/>
      <c r="AR47" s="39"/>
    </row>
    <row r="48" spans="2:44" s="1" customFormat="1" ht="6.95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</row>
    <row r="49" spans="1:91" s="1" customFormat="1" ht="13.7" customHeight="1">
      <c r="B49" s="35"/>
      <c r="C49" s="29" t="s">
        <v>30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Město Klobouky u Brna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37</v>
      </c>
      <c r="AJ49" s="36"/>
      <c r="AK49" s="36"/>
      <c r="AL49" s="36"/>
      <c r="AM49" s="350" t="str">
        <f>IF(E17="","",E17)</f>
        <v>Aquatis, a.s.</v>
      </c>
      <c r="AN49" s="351"/>
      <c r="AO49" s="351"/>
      <c r="AP49" s="351"/>
      <c r="AQ49" s="36"/>
      <c r="AR49" s="39"/>
      <c r="AS49" s="344" t="s">
        <v>58</v>
      </c>
      <c r="AT49" s="345"/>
      <c r="AU49" s="57"/>
      <c r="AV49" s="57"/>
      <c r="AW49" s="57"/>
      <c r="AX49" s="57"/>
      <c r="AY49" s="57"/>
      <c r="AZ49" s="57"/>
      <c r="BA49" s="57"/>
      <c r="BB49" s="57"/>
      <c r="BC49" s="57"/>
      <c r="BD49" s="58"/>
    </row>
    <row r="50" spans="1:91" s="1" customFormat="1" ht="13.7" customHeight="1">
      <c r="B50" s="35"/>
      <c r="C50" s="29" t="s">
        <v>35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40</v>
      </c>
      <c r="AJ50" s="36"/>
      <c r="AK50" s="36"/>
      <c r="AL50" s="36"/>
      <c r="AM50" s="350" t="str">
        <f>IF(E20="","",E20)</f>
        <v xml:space="preserve"> </v>
      </c>
      <c r="AN50" s="351"/>
      <c r="AO50" s="351"/>
      <c r="AP50" s="351"/>
      <c r="AQ50" s="36"/>
      <c r="AR50" s="39"/>
      <c r="AS50" s="346"/>
      <c r="AT50" s="347"/>
      <c r="AU50" s="59"/>
      <c r="AV50" s="59"/>
      <c r="AW50" s="59"/>
      <c r="AX50" s="59"/>
      <c r="AY50" s="59"/>
      <c r="AZ50" s="59"/>
      <c r="BA50" s="59"/>
      <c r="BB50" s="59"/>
      <c r="BC50" s="59"/>
      <c r="BD50" s="60"/>
    </row>
    <row r="51" spans="1:91" s="1" customFormat="1" ht="10.9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8"/>
      <c r="AT51" s="349"/>
      <c r="AU51" s="61"/>
      <c r="AV51" s="61"/>
      <c r="AW51" s="61"/>
      <c r="AX51" s="61"/>
      <c r="AY51" s="61"/>
      <c r="AZ51" s="61"/>
      <c r="BA51" s="61"/>
      <c r="BB51" s="61"/>
      <c r="BC51" s="61"/>
      <c r="BD51" s="62"/>
    </row>
    <row r="52" spans="1:91" s="1" customFormat="1" ht="29.25" customHeight="1">
      <c r="B52" s="35"/>
      <c r="C52" s="375" t="s">
        <v>59</v>
      </c>
      <c r="D52" s="370"/>
      <c r="E52" s="370"/>
      <c r="F52" s="370"/>
      <c r="G52" s="370"/>
      <c r="H52" s="63"/>
      <c r="I52" s="369" t="s">
        <v>60</v>
      </c>
      <c r="J52" s="370"/>
      <c r="K52" s="370"/>
      <c r="L52" s="370"/>
      <c r="M52" s="370"/>
      <c r="N52" s="370"/>
      <c r="O52" s="370"/>
      <c r="P52" s="370"/>
      <c r="Q52" s="370"/>
      <c r="R52" s="370"/>
      <c r="S52" s="370"/>
      <c r="T52" s="370"/>
      <c r="U52" s="370"/>
      <c r="V52" s="370"/>
      <c r="W52" s="370"/>
      <c r="X52" s="370"/>
      <c r="Y52" s="370"/>
      <c r="Z52" s="370"/>
      <c r="AA52" s="370"/>
      <c r="AB52" s="370"/>
      <c r="AC52" s="370"/>
      <c r="AD52" s="370"/>
      <c r="AE52" s="370"/>
      <c r="AF52" s="370"/>
      <c r="AG52" s="371" t="s">
        <v>61</v>
      </c>
      <c r="AH52" s="370"/>
      <c r="AI52" s="370"/>
      <c r="AJ52" s="370"/>
      <c r="AK52" s="370"/>
      <c r="AL52" s="370"/>
      <c r="AM52" s="370"/>
      <c r="AN52" s="369" t="s">
        <v>62</v>
      </c>
      <c r="AO52" s="370"/>
      <c r="AP52" s="370"/>
      <c r="AQ52" s="64" t="s">
        <v>63</v>
      </c>
      <c r="AR52" s="39"/>
      <c r="AS52" s="65" t="s">
        <v>64</v>
      </c>
      <c r="AT52" s="66" t="s">
        <v>65</v>
      </c>
      <c r="AU52" s="66" t="s">
        <v>66</v>
      </c>
      <c r="AV52" s="66" t="s">
        <v>67</v>
      </c>
      <c r="AW52" s="66" t="s">
        <v>68</v>
      </c>
      <c r="AX52" s="66" t="s">
        <v>69</v>
      </c>
      <c r="AY52" s="66" t="s">
        <v>70</v>
      </c>
      <c r="AZ52" s="66" t="s">
        <v>71</v>
      </c>
      <c r="BA52" s="66" t="s">
        <v>72</v>
      </c>
      <c r="BB52" s="66" t="s">
        <v>73</v>
      </c>
      <c r="BC52" s="66" t="s">
        <v>74</v>
      </c>
      <c r="BD52" s="67" t="s">
        <v>75</v>
      </c>
    </row>
    <row r="53" spans="1:91" s="1" customFormat="1" ht="10.9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</row>
    <row r="54" spans="1:91" s="4" customFormat="1" ht="32.450000000000003" customHeight="1">
      <c r="B54" s="71"/>
      <c r="C54" s="72" t="s">
        <v>76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373">
        <f>ROUND(AG55+AG56+AG62+AG63,2)</f>
        <v>0</v>
      </c>
      <c r="AH54" s="373"/>
      <c r="AI54" s="373"/>
      <c r="AJ54" s="373"/>
      <c r="AK54" s="373"/>
      <c r="AL54" s="373"/>
      <c r="AM54" s="373"/>
      <c r="AN54" s="374">
        <f t="shared" ref="AN54:AN63" si="0">SUM(AG54,AT54)</f>
        <v>0</v>
      </c>
      <c r="AO54" s="374"/>
      <c r="AP54" s="374"/>
      <c r="AQ54" s="75" t="s">
        <v>32</v>
      </c>
      <c r="AR54" s="76"/>
      <c r="AS54" s="77">
        <f>ROUND(AS55+AS56+AS62+AS63,2)</f>
        <v>0</v>
      </c>
      <c r="AT54" s="78">
        <f t="shared" ref="AT54:AT63" si="1">ROUND(SUM(AV54:AW54),2)</f>
        <v>0</v>
      </c>
      <c r="AU54" s="79">
        <f>ROUND(AU55+AU56+AU62+AU63,5)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ROUND(AZ55+AZ56+AZ62+AZ63,2)</f>
        <v>0</v>
      </c>
      <c r="BA54" s="78">
        <f>ROUND(BA55+BA56+BA62+BA63,2)</f>
        <v>0</v>
      </c>
      <c r="BB54" s="78">
        <f>ROUND(BB55+BB56+BB62+BB63,2)</f>
        <v>0</v>
      </c>
      <c r="BC54" s="78">
        <f>ROUND(BC55+BC56+BC62+BC63,2)</f>
        <v>0</v>
      </c>
      <c r="BD54" s="80">
        <f>ROUND(BD55+BD56+BD62+BD63,2)</f>
        <v>0</v>
      </c>
      <c r="BS54" s="81" t="s">
        <v>77</v>
      </c>
      <c r="BT54" s="81" t="s">
        <v>78</v>
      </c>
      <c r="BU54" s="82" t="s">
        <v>79</v>
      </c>
      <c r="BV54" s="81" t="s">
        <v>80</v>
      </c>
      <c r="BW54" s="81" t="s">
        <v>5</v>
      </c>
      <c r="BX54" s="81" t="s">
        <v>81</v>
      </c>
      <c r="CL54" s="81" t="s">
        <v>19</v>
      </c>
    </row>
    <row r="55" spans="1:91" s="5" customFormat="1" ht="16.5" customHeight="1">
      <c r="A55" s="83" t="s">
        <v>82</v>
      </c>
      <c r="B55" s="84"/>
      <c r="C55" s="85"/>
      <c r="D55" s="367" t="s">
        <v>83</v>
      </c>
      <c r="E55" s="367"/>
      <c r="F55" s="367"/>
      <c r="G55" s="367"/>
      <c r="H55" s="367"/>
      <c r="I55" s="86"/>
      <c r="J55" s="367" t="s">
        <v>84</v>
      </c>
      <c r="K55" s="367"/>
      <c r="L55" s="367"/>
      <c r="M55" s="367"/>
      <c r="N55" s="367"/>
      <c r="O55" s="367"/>
      <c r="P55" s="367"/>
      <c r="Q55" s="367"/>
      <c r="R55" s="367"/>
      <c r="S55" s="367"/>
      <c r="T55" s="367"/>
      <c r="U55" s="367"/>
      <c r="V55" s="367"/>
      <c r="W55" s="367"/>
      <c r="X55" s="367"/>
      <c r="Y55" s="367"/>
      <c r="Z55" s="367"/>
      <c r="AA55" s="367"/>
      <c r="AB55" s="367"/>
      <c r="AC55" s="367"/>
      <c r="AD55" s="367"/>
      <c r="AE55" s="367"/>
      <c r="AF55" s="367"/>
      <c r="AG55" s="365">
        <f>OST.1!J30</f>
        <v>0</v>
      </c>
      <c r="AH55" s="366"/>
      <c r="AI55" s="366"/>
      <c r="AJ55" s="366"/>
      <c r="AK55" s="366"/>
      <c r="AL55" s="366"/>
      <c r="AM55" s="366"/>
      <c r="AN55" s="365">
        <f t="shared" si="0"/>
        <v>0</v>
      </c>
      <c r="AO55" s="366"/>
      <c r="AP55" s="366"/>
      <c r="AQ55" s="87" t="s">
        <v>85</v>
      </c>
      <c r="AR55" s="88"/>
      <c r="AS55" s="89">
        <v>0</v>
      </c>
      <c r="AT55" s="90">
        <f t="shared" si="1"/>
        <v>0</v>
      </c>
      <c r="AU55" s="91">
        <f>OST.1!P82</f>
        <v>0</v>
      </c>
      <c r="AV55" s="90">
        <f>OST.1!J33</f>
        <v>0</v>
      </c>
      <c r="AW55" s="90">
        <f>OST.1!J34</f>
        <v>0</v>
      </c>
      <c r="AX55" s="90">
        <f>OST.1!J35</f>
        <v>0</v>
      </c>
      <c r="AY55" s="90">
        <f>OST.1!J36</f>
        <v>0</v>
      </c>
      <c r="AZ55" s="90">
        <f>OST.1!F33</f>
        <v>0</v>
      </c>
      <c r="BA55" s="90">
        <f>OST.1!F34</f>
        <v>0</v>
      </c>
      <c r="BB55" s="90">
        <f>OST.1!F35</f>
        <v>0</v>
      </c>
      <c r="BC55" s="90">
        <f>OST.1!F36</f>
        <v>0</v>
      </c>
      <c r="BD55" s="92">
        <f>OST.1!F37</f>
        <v>0</v>
      </c>
      <c r="BT55" s="93" t="s">
        <v>86</v>
      </c>
      <c r="BV55" s="93" t="s">
        <v>80</v>
      </c>
      <c r="BW55" s="93" t="s">
        <v>87</v>
      </c>
      <c r="BX55" s="93" t="s">
        <v>5</v>
      </c>
      <c r="CL55" s="93" t="s">
        <v>19</v>
      </c>
      <c r="CM55" s="93" t="s">
        <v>21</v>
      </c>
    </row>
    <row r="56" spans="1:91" s="5" customFormat="1" ht="27" customHeight="1">
      <c r="B56" s="84"/>
      <c r="C56" s="85"/>
      <c r="D56" s="367" t="s">
        <v>88</v>
      </c>
      <c r="E56" s="367"/>
      <c r="F56" s="367"/>
      <c r="G56" s="367"/>
      <c r="H56" s="367"/>
      <c r="I56" s="86"/>
      <c r="J56" s="367" t="s">
        <v>89</v>
      </c>
      <c r="K56" s="367"/>
      <c r="L56" s="367"/>
      <c r="M56" s="367"/>
      <c r="N56" s="367"/>
      <c r="O56" s="367"/>
      <c r="P56" s="367"/>
      <c r="Q56" s="367"/>
      <c r="R56" s="367"/>
      <c r="S56" s="367"/>
      <c r="T56" s="367"/>
      <c r="U56" s="367"/>
      <c r="V56" s="367"/>
      <c r="W56" s="367"/>
      <c r="X56" s="367"/>
      <c r="Y56" s="367"/>
      <c r="Z56" s="367"/>
      <c r="AA56" s="367"/>
      <c r="AB56" s="367"/>
      <c r="AC56" s="367"/>
      <c r="AD56" s="367"/>
      <c r="AE56" s="367"/>
      <c r="AF56" s="367"/>
      <c r="AG56" s="372">
        <f>ROUND(SUM(AG57:AG61),2)</f>
        <v>0</v>
      </c>
      <c r="AH56" s="366"/>
      <c r="AI56" s="366"/>
      <c r="AJ56" s="366"/>
      <c r="AK56" s="366"/>
      <c r="AL56" s="366"/>
      <c r="AM56" s="366"/>
      <c r="AN56" s="365">
        <f t="shared" si="0"/>
        <v>0</v>
      </c>
      <c r="AO56" s="366"/>
      <c r="AP56" s="366"/>
      <c r="AQ56" s="87" t="s">
        <v>90</v>
      </c>
      <c r="AR56" s="88"/>
      <c r="AS56" s="89">
        <f>ROUND(SUM(AS57:AS61),2)</f>
        <v>0</v>
      </c>
      <c r="AT56" s="90">
        <f t="shared" si="1"/>
        <v>0</v>
      </c>
      <c r="AU56" s="91">
        <f>ROUND(SUM(AU57:AU61),5)</f>
        <v>0</v>
      </c>
      <c r="AV56" s="90">
        <f>ROUND(AZ56*L29,2)</f>
        <v>0</v>
      </c>
      <c r="AW56" s="90">
        <f>ROUND(BA56*L30,2)</f>
        <v>0</v>
      </c>
      <c r="AX56" s="90">
        <f>ROUND(BB56*L29,2)</f>
        <v>0</v>
      </c>
      <c r="AY56" s="90">
        <f>ROUND(BC56*L30,2)</f>
        <v>0</v>
      </c>
      <c r="AZ56" s="90">
        <f>ROUND(SUM(AZ57:AZ61),2)</f>
        <v>0</v>
      </c>
      <c r="BA56" s="90">
        <f>ROUND(SUM(BA57:BA61),2)</f>
        <v>0</v>
      </c>
      <c r="BB56" s="90">
        <f>ROUND(SUM(BB57:BB61),2)</f>
        <v>0</v>
      </c>
      <c r="BC56" s="90">
        <f>ROUND(SUM(BC57:BC61),2)</f>
        <v>0</v>
      </c>
      <c r="BD56" s="92">
        <f>ROUND(SUM(BD57:BD61),2)</f>
        <v>0</v>
      </c>
      <c r="BS56" s="93" t="s">
        <v>77</v>
      </c>
      <c r="BT56" s="93" t="s">
        <v>86</v>
      </c>
      <c r="BV56" s="93" t="s">
        <v>80</v>
      </c>
      <c r="BW56" s="93" t="s">
        <v>91</v>
      </c>
      <c r="BX56" s="93" t="s">
        <v>5</v>
      </c>
      <c r="CL56" s="93" t="s">
        <v>19</v>
      </c>
      <c r="CM56" s="93" t="s">
        <v>21</v>
      </c>
    </row>
    <row r="57" spans="1:91" s="6" customFormat="1" ht="16.5" customHeight="1">
      <c r="B57" s="94"/>
      <c r="C57" s="95"/>
      <c r="D57" s="95"/>
      <c r="E57" s="368" t="s">
        <v>88</v>
      </c>
      <c r="F57" s="368"/>
      <c r="G57" s="368"/>
      <c r="H57" s="368"/>
      <c r="I57" s="368"/>
      <c r="J57" s="95"/>
      <c r="K57" s="368" t="s">
        <v>89</v>
      </c>
      <c r="L57" s="368"/>
      <c r="M57" s="368"/>
      <c r="N57" s="368"/>
      <c r="O57" s="368"/>
      <c r="P57" s="368"/>
      <c r="Q57" s="368"/>
      <c r="R57" s="368"/>
      <c r="S57" s="368"/>
      <c r="T57" s="368"/>
      <c r="U57" s="368"/>
      <c r="V57" s="368"/>
      <c r="W57" s="368"/>
      <c r="X57" s="368"/>
      <c r="Y57" s="368"/>
      <c r="Z57" s="368"/>
      <c r="AA57" s="368"/>
      <c r="AB57" s="368"/>
      <c r="AC57" s="368"/>
      <c r="AD57" s="368"/>
      <c r="AE57" s="368"/>
      <c r="AF57" s="368"/>
      <c r="AG57" s="363">
        <v>0</v>
      </c>
      <c r="AH57" s="364"/>
      <c r="AI57" s="364"/>
      <c r="AJ57" s="364"/>
      <c r="AK57" s="364"/>
      <c r="AL57" s="364"/>
      <c r="AM57" s="364"/>
      <c r="AN57" s="363">
        <f t="shared" si="0"/>
        <v>0</v>
      </c>
      <c r="AO57" s="364"/>
      <c r="AP57" s="364"/>
      <c r="AQ57" s="96" t="s">
        <v>92</v>
      </c>
      <c r="AR57" s="97"/>
      <c r="AS57" s="98">
        <v>0</v>
      </c>
      <c r="AT57" s="99">
        <f t="shared" si="1"/>
        <v>0</v>
      </c>
      <c r="AU57" s="100"/>
      <c r="AV57" s="99"/>
      <c r="AW57" s="99"/>
      <c r="AX57" s="99"/>
      <c r="AY57" s="99"/>
      <c r="AZ57" s="99"/>
      <c r="BA57" s="99"/>
      <c r="BB57" s="99"/>
      <c r="BC57" s="99"/>
      <c r="BD57" s="101"/>
      <c r="BT57" s="102" t="s">
        <v>21</v>
      </c>
      <c r="BU57" s="102" t="s">
        <v>93</v>
      </c>
      <c r="BV57" s="102" t="s">
        <v>80</v>
      </c>
      <c r="BW57" s="102" t="s">
        <v>91</v>
      </c>
      <c r="BX57" s="102" t="s">
        <v>5</v>
      </c>
      <c r="CL57" s="102" t="s">
        <v>19</v>
      </c>
      <c r="CM57" s="102" t="s">
        <v>21</v>
      </c>
    </row>
    <row r="58" spans="1:91" s="6" customFormat="1" ht="25.5" customHeight="1">
      <c r="A58" s="83" t="s">
        <v>82</v>
      </c>
      <c r="B58" s="94"/>
      <c r="C58" s="95"/>
      <c r="D58" s="95"/>
      <c r="E58" s="368" t="s">
        <v>94</v>
      </c>
      <c r="F58" s="368"/>
      <c r="G58" s="368"/>
      <c r="H58" s="368"/>
      <c r="I58" s="368"/>
      <c r="J58" s="95"/>
      <c r="K58" s="368" t="s">
        <v>95</v>
      </c>
      <c r="L58" s="368"/>
      <c r="M58" s="368"/>
      <c r="N58" s="368"/>
      <c r="O58" s="368"/>
      <c r="P58" s="368"/>
      <c r="Q58" s="368"/>
      <c r="R58" s="368"/>
      <c r="S58" s="368"/>
      <c r="T58" s="368"/>
      <c r="U58" s="368"/>
      <c r="V58" s="368"/>
      <c r="W58" s="368"/>
      <c r="X58" s="368"/>
      <c r="Y58" s="368"/>
      <c r="Z58" s="368"/>
      <c r="AA58" s="368"/>
      <c r="AB58" s="368"/>
      <c r="AC58" s="368"/>
      <c r="AD58" s="368"/>
      <c r="AE58" s="368"/>
      <c r="AF58" s="368"/>
      <c r="AG58" s="363">
        <f>'SO 01.1.1'!J32</f>
        <v>0</v>
      </c>
      <c r="AH58" s="364"/>
      <c r="AI58" s="364"/>
      <c r="AJ58" s="364"/>
      <c r="AK58" s="364"/>
      <c r="AL58" s="364"/>
      <c r="AM58" s="364"/>
      <c r="AN58" s="363">
        <f t="shared" si="0"/>
        <v>0</v>
      </c>
      <c r="AO58" s="364"/>
      <c r="AP58" s="364"/>
      <c r="AQ58" s="96" t="s">
        <v>92</v>
      </c>
      <c r="AR58" s="97"/>
      <c r="AS58" s="98">
        <v>0</v>
      </c>
      <c r="AT58" s="99">
        <f t="shared" si="1"/>
        <v>0</v>
      </c>
      <c r="AU58" s="100">
        <f>'SO 01.1.1'!P98</f>
        <v>0</v>
      </c>
      <c r="AV58" s="99">
        <f>'SO 01.1.1'!J35</f>
        <v>0</v>
      </c>
      <c r="AW58" s="99">
        <f>'SO 01.1.1'!J36</f>
        <v>0</v>
      </c>
      <c r="AX58" s="99">
        <f>'SO 01.1.1'!J37</f>
        <v>0</v>
      </c>
      <c r="AY58" s="99">
        <f>'SO 01.1.1'!J38</f>
        <v>0</v>
      </c>
      <c r="AZ58" s="99">
        <f>'SO 01.1.1'!F35</f>
        <v>0</v>
      </c>
      <c r="BA58" s="99">
        <f>'SO 01.1.1'!F36</f>
        <v>0</v>
      </c>
      <c r="BB58" s="99">
        <f>'SO 01.1.1'!F37</f>
        <v>0</v>
      </c>
      <c r="BC58" s="99">
        <f>'SO 01.1.1'!F38</f>
        <v>0</v>
      </c>
      <c r="BD58" s="101">
        <f>'SO 01.1.1'!F39</f>
        <v>0</v>
      </c>
      <c r="BT58" s="102" t="s">
        <v>21</v>
      </c>
      <c r="BV58" s="102" t="s">
        <v>80</v>
      </c>
      <c r="BW58" s="102" t="s">
        <v>96</v>
      </c>
      <c r="BX58" s="102" t="s">
        <v>91</v>
      </c>
      <c r="CL58" s="102" t="s">
        <v>19</v>
      </c>
    </row>
    <row r="59" spans="1:91" s="6" customFormat="1" ht="25.5" customHeight="1">
      <c r="A59" s="83" t="s">
        <v>82</v>
      </c>
      <c r="B59" s="94"/>
      <c r="C59" s="95"/>
      <c r="D59" s="95"/>
      <c r="E59" s="368" t="s">
        <v>97</v>
      </c>
      <c r="F59" s="368"/>
      <c r="G59" s="368"/>
      <c r="H59" s="368"/>
      <c r="I59" s="368"/>
      <c r="J59" s="95"/>
      <c r="K59" s="368" t="s">
        <v>98</v>
      </c>
      <c r="L59" s="368"/>
      <c r="M59" s="368"/>
      <c r="N59" s="368"/>
      <c r="O59" s="368"/>
      <c r="P59" s="368"/>
      <c r="Q59" s="368"/>
      <c r="R59" s="368"/>
      <c r="S59" s="368"/>
      <c r="T59" s="368"/>
      <c r="U59" s="368"/>
      <c r="V59" s="368"/>
      <c r="W59" s="368"/>
      <c r="X59" s="368"/>
      <c r="Y59" s="368"/>
      <c r="Z59" s="368"/>
      <c r="AA59" s="368"/>
      <c r="AB59" s="368"/>
      <c r="AC59" s="368"/>
      <c r="AD59" s="368"/>
      <c r="AE59" s="368"/>
      <c r="AF59" s="368"/>
      <c r="AG59" s="363">
        <f>'SO 01.1.2'!J32</f>
        <v>0</v>
      </c>
      <c r="AH59" s="364"/>
      <c r="AI59" s="364"/>
      <c r="AJ59" s="364"/>
      <c r="AK59" s="364"/>
      <c r="AL59" s="364"/>
      <c r="AM59" s="364"/>
      <c r="AN59" s="363">
        <f t="shared" si="0"/>
        <v>0</v>
      </c>
      <c r="AO59" s="364"/>
      <c r="AP59" s="364"/>
      <c r="AQ59" s="96" t="s">
        <v>92</v>
      </c>
      <c r="AR59" s="97"/>
      <c r="AS59" s="98">
        <v>0</v>
      </c>
      <c r="AT59" s="99">
        <f t="shared" si="1"/>
        <v>0</v>
      </c>
      <c r="AU59" s="100">
        <f>'SO 01.1.2'!P98</f>
        <v>0</v>
      </c>
      <c r="AV59" s="99">
        <f>'SO 01.1.2'!J35</f>
        <v>0</v>
      </c>
      <c r="AW59" s="99">
        <f>'SO 01.1.2'!J36</f>
        <v>0</v>
      </c>
      <c r="AX59" s="99">
        <f>'SO 01.1.2'!J37</f>
        <v>0</v>
      </c>
      <c r="AY59" s="99">
        <f>'SO 01.1.2'!J38</f>
        <v>0</v>
      </c>
      <c r="AZ59" s="99">
        <f>'SO 01.1.2'!F35</f>
        <v>0</v>
      </c>
      <c r="BA59" s="99">
        <f>'SO 01.1.2'!F36</f>
        <v>0</v>
      </c>
      <c r="BB59" s="99">
        <f>'SO 01.1.2'!F37</f>
        <v>0</v>
      </c>
      <c r="BC59" s="99">
        <f>'SO 01.1.2'!F38</f>
        <v>0</v>
      </c>
      <c r="BD59" s="101">
        <f>'SO 01.1.2'!F39</f>
        <v>0</v>
      </c>
      <c r="BT59" s="102" t="s">
        <v>21</v>
      </c>
      <c r="BV59" s="102" t="s">
        <v>80</v>
      </c>
      <c r="BW59" s="102" t="s">
        <v>99</v>
      </c>
      <c r="BX59" s="102" t="s">
        <v>91</v>
      </c>
      <c r="CL59" s="102" t="s">
        <v>19</v>
      </c>
    </row>
    <row r="60" spans="1:91" s="6" customFormat="1" ht="25.5" customHeight="1">
      <c r="A60" s="83" t="s">
        <v>82</v>
      </c>
      <c r="B60" s="94"/>
      <c r="C60" s="95"/>
      <c r="D60" s="95"/>
      <c r="E60" s="368" t="s">
        <v>100</v>
      </c>
      <c r="F60" s="368"/>
      <c r="G60" s="368"/>
      <c r="H60" s="368"/>
      <c r="I60" s="368"/>
      <c r="J60" s="95"/>
      <c r="K60" s="368" t="s">
        <v>101</v>
      </c>
      <c r="L60" s="368"/>
      <c r="M60" s="368"/>
      <c r="N60" s="368"/>
      <c r="O60" s="368"/>
      <c r="P60" s="368"/>
      <c r="Q60" s="368"/>
      <c r="R60" s="368"/>
      <c r="S60" s="368"/>
      <c r="T60" s="368"/>
      <c r="U60" s="368"/>
      <c r="V60" s="368"/>
      <c r="W60" s="368"/>
      <c r="X60" s="368"/>
      <c r="Y60" s="368"/>
      <c r="Z60" s="368"/>
      <c r="AA60" s="368"/>
      <c r="AB60" s="368"/>
      <c r="AC60" s="368"/>
      <c r="AD60" s="368"/>
      <c r="AE60" s="368"/>
      <c r="AF60" s="368"/>
      <c r="AG60" s="363">
        <f>'SO 01.1.3'!J32</f>
        <v>0</v>
      </c>
      <c r="AH60" s="364"/>
      <c r="AI60" s="364"/>
      <c r="AJ60" s="364"/>
      <c r="AK60" s="364"/>
      <c r="AL60" s="364"/>
      <c r="AM60" s="364"/>
      <c r="AN60" s="363">
        <f t="shared" si="0"/>
        <v>0</v>
      </c>
      <c r="AO60" s="364"/>
      <c r="AP60" s="364"/>
      <c r="AQ60" s="96" t="s">
        <v>92</v>
      </c>
      <c r="AR60" s="97"/>
      <c r="AS60" s="98">
        <v>0</v>
      </c>
      <c r="AT60" s="99">
        <f t="shared" si="1"/>
        <v>0</v>
      </c>
      <c r="AU60" s="100">
        <f>'SO 01.1.3'!P98</f>
        <v>0</v>
      </c>
      <c r="AV60" s="99">
        <f>'SO 01.1.3'!J35</f>
        <v>0</v>
      </c>
      <c r="AW60" s="99">
        <f>'SO 01.1.3'!J36</f>
        <v>0</v>
      </c>
      <c r="AX60" s="99">
        <f>'SO 01.1.3'!J37</f>
        <v>0</v>
      </c>
      <c r="AY60" s="99">
        <f>'SO 01.1.3'!J38</f>
        <v>0</v>
      </c>
      <c r="AZ60" s="99">
        <f>'SO 01.1.3'!F35</f>
        <v>0</v>
      </c>
      <c r="BA60" s="99">
        <f>'SO 01.1.3'!F36</f>
        <v>0</v>
      </c>
      <c r="BB60" s="99">
        <f>'SO 01.1.3'!F37</f>
        <v>0</v>
      </c>
      <c r="BC60" s="99">
        <f>'SO 01.1.3'!F38</f>
        <v>0</v>
      </c>
      <c r="BD60" s="101">
        <f>'SO 01.1.3'!F39</f>
        <v>0</v>
      </c>
      <c r="BT60" s="102" t="s">
        <v>21</v>
      </c>
      <c r="BV60" s="102" t="s">
        <v>80</v>
      </c>
      <c r="BW60" s="102" t="s">
        <v>102</v>
      </c>
      <c r="BX60" s="102" t="s">
        <v>91</v>
      </c>
      <c r="CL60" s="102" t="s">
        <v>19</v>
      </c>
    </row>
    <row r="61" spans="1:91" s="6" customFormat="1" ht="25.5" customHeight="1">
      <c r="A61" s="83" t="s">
        <v>82</v>
      </c>
      <c r="B61" s="94"/>
      <c r="C61" s="95"/>
      <c r="D61" s="95"/>
      <c r="E61" s="368" t="s">
        <v>103</v>
      </c>
      <c r="F61" s="368"/>
      <c r="G61" s="368"/>
      <c r="H61" s="368"/>
      <c r="I61" s="368"/>
      <c r="J61" s="95"/>
      <c r="K61" s="368" t="s">
        <v>104</v>
      </c>
      <c r="L61" s="368"/>
      <c r="M61" s="368"/>
      <c r="N61" s="368"/>
      <c r="O61" s="368"/>
      <c r="P61" s="368"/>
      <c r="Q61" s="368"/>
      <c r="R61" s="368"/>
      <c r="S61" s="368"/>
      <c r="T61" s="368"/>
      <c r="U61" s="368"/>
      <c r="V61" s="368"/>
      <c r="W61" s="368"/>
      <c r="X61" s="368"/>
      <c r="Y61" s="368"/>
      <c r="Z61" s="368"/>
      <c r="AA61" s="368"/>
      <c r="AB61" s="368"/>
      <c r="AC61" s="368"/>
      <c r="AD61" s="368"/>
      <c r="AE61" s="368"/>
      <c r="AF61" s="368"/>
      <c r="AG61" s="363">
        <f>'SO 01.1.4'!J32</f>
        <v>0</v>
      </c>
      <c r="AH61" s="364"/>
      <c r="AI61" s="364"/>
      <c r="AJ61" s="364"/>
      <c r="AK61" s="364"/>
      <c r="AL61" s="364"/>
      <c r="AM61" s="364"/>
      <c r="AN61" s="363">
        <f t="shared" si="0"/>
        <v>0</v>
      </c>
      <c r="AO61" s="364"/>
      <c r="AP61" s="364"/>
      <c r="AQ61" s="96" t="s">
        <v>92</v>
      </c>
      <c r="AR61" s="97"/>
      <c r="AS61" s="98">
        <v>0</v>
      </c>
      <c r="AT61" s="99">
        <f t="shared" si="1"/>
        <v>0</v>
      </c>
      <c r="AU61" s="100">
        <f>'SO 01.1.4'!P96</f>
        <v>0</v>
      </c>
      <c r="AV61" s="99">
        <f>'SO 01.1.4'!J35</f>
        <v>0</v>
      </c>
      <c r="AW61" s="99">
        <f>'SO 01.1.4'!J36</f>
        <v>0</v>
      </c>
      <c r="AX61" s="99">
        <f>'SO 01.1.4'!J37</f>
        <v>0</v>
      </c>
      <c r="AY61" s="99">
        <f>'SO 01.1.4'!J38</f>
        <v>0</v>
      </c>
      <c r="AZ61" s="99">
        <f>'SO 01.1.4'!F35</f>
        <v>0</v>
      </c>
      <c r="BA61" s="99">
        <f>'SO 01.1.4'!F36</f>
        <v>0</v>
      </c>
      <c r="BB61" s="99">
        <f>'SO 01.1.4'!F37</f>
        <v>0</v>
      </c>
      <c r="BC61" s="99">
        <f>'SO 01.1.4'!F38</f>
        <v>0</v>
      </c>
      <c r="BD61" s="101">
        <f>'SO 01.1.4'!F39</f>
        <v>0</v>
      </c>
      <c r="BT61" s="102" t="s">
        <v>21</v>
      </c>
      <c r="BV61" s="102" t="s">
        <v>80</v>
      </c>
      <c r="BW61" s="102" t="s">
        <v>105</v>
      </c>
      <c r="BX61" s="102" t="s">
        <v>91</v>
      </c>
      <c r="CL61" s="102" t="s">
        <v>19</v>
      </c>
    </row>
    <row r="62" spans="1:91" s="5" customFormat="1" ht="27" customHeight="1">
      <c r="A62" s="83" t="s">
        <v>82</v>
      </c>
      <c r="B62" s="84"/>
      <c r="C62" s="85"/>
      <c r="D62" s="367" t="s">
        <v>106</v>
      </c>
      <c r="E62" s="367"/>
      <c r="F62" s="367"/>
      <c r="G62" s="367"/>
      <c r="H62" s="367"/>
      <c r="I62" s="86"/>
      <c r="J62" s="367" t="s">
        <v>107</v>
      </c>
      <c r="K62" s="367"/>
      <c r="L62" s="367"/>
      <c r="M62" s="367"/>
      <c r="N62" s="367"/>
      <c r="O62" s="367"/>
      <c r="P62" s="367"/>
      <c r="Q62" s="367"/>
      <c r="R62" s="367"/>
      <c r="S62" s="367"/>
      <c r="T62" s="367"/>
      <c r="U62" s="367"/>
      <c r="V62" s="367"/>
      <c r="W62" s="367"/>
      <c r="X62" s="367"/>
      <c r="Y62" s="367"/>
      <c r="Z62" s="367"/>
      <c r="AA62" s="367"/>
      <c r="AB62" s="367"/>
      <c r="AC62" s="367"/>
      <c r="AD62" s="367"/>
      <c r="AE62" s="367"/>
      <c r="AF62" s="367"/>
      <c r="AG62" s="365">
        <f>'SO 01.2'!J30</f>
        <v>0</v>
      </c>
      <c r="AH62" s="366"/>
      <c r="AI62" s="366"/>
      <c r="AJ62" s="366"/>
      <c r="AK62" s="366"/>
      <c r="AL62" s="366"/>
      <c r="AM62" s="366"/>
      <c r="AN62" s="365">
        <f t="shared" si="0"/>
        <v>0</v>
      </c>
      <c r="AO62" s="366"/>
      <c r="AP62" s="366"/>
      <c r="AQ62" s="87" t="s">
        <v>90</v>
      </c>
      <c r="AR62" s="88"/>
      <c r="AS62" s="89">
        <v>0</v>
      </c>
      <c r="AT62" s="90">
        <f t="shared" si="1"/>
        <v>0</v>
      </c>
      <c r="AU62" s="91">
        <f>'SO 01.2'!P87</f>
        <v>0</v>
      </c>
      <c r="AV62" s="90">
        <f>'SO 01.2'!J33</f>
        <v>0</v>
      </c>
      <c r="AW62" s="90">
        <f>'SO 01.2'!J34</f>
        <v>0</v>
      </c>
      <c r="AX62" s="90">
        <f>'SO 01.2'!J35</f>
        <v>0</v>
      </c>
      <c r="AY62" s="90">
        <f>'SO 01.2'!J36</f>
        <v>0</v>
      </c>
      <c r="AZ62" s="90">
        <f>'SO 01.2'!F33</f>
        <v>0</v>
      </c>
      <c r="BA62" s="90">
        <f>'SO 01.2'!F34</f>
        <v>0</v>
      </c>
      <c r="BB62" s="90">
        <f>'SO 01.2'!F35</f>
        <v>0</v>
      </c>
      <c r="BC62" s="90">
        <f>'SO 01.2'!F36</f>
        <v>0</v>
      </c>
      <c r="BD62" s="92">
        <f>'SO 01.2'!F37</f>
        <v>0</v>
      </c>
      <c r="BT62" s="93" t="s">
        <v>86</v>
      </c>
      <c r="BV62" s="93" t="s">
        <v>80</v>
      </c>
      <c r="BW62" s="93" t="s">
        <v>108</v>
      </c>
      <c r="BX62" s="93" t="s">
        <v>5</v>
      </c>
      <c r="CL62" s="93" t="s">
        <v>19</v>
      </c>
      <c r="CM62" s="93" t="s">
        <v>21</v>
      </c>
    </row>
    <row r="63" spans="1:91" s="5" customFormat="1" ht="16.5" customHeight="1">
      <c r="A63" s="83" t="s">
        <v>82</v>
      </c>
      <c r="B63" s="84"/>
      <c r="C63" s="85"/>
      <c r="D63" s="367" t="s">
        <v>109</v>
      </c>
      <c r="E63" s="367"/>
      <c r="F63" s="367"/>
      <c r="G63" s="367"/>
      <c r="H63" s="367"/>
      <c r="I63" s="86"/>
      <c r="J63" s="367" t="s">
        <v>110</v>
      </c>
      <c r="K63" s="367"/>
      <c r="L63" s="367"/>
      <c r="M63" s="367"/>
      <c r="N63" s="367"/>
      <c r="O63" s="367"/>
      <c r="P63" s="367"/>
      <c r="Q63" s="367"/>
      <c r="R63" s="367"/>
      <c r="S63" s="367"/>
      <c r="T63" s="367"/>
      <c r="U63" s="367"/>
      <c r="V63" s="367"/>
      <c r="W63" s="367"/>
      <c r="X63" s="367"/>
      <c r="Y63" s="367"/>
      <c r="Z63" s="367"/>
      <c r="AA63" s="367"/>
      <c r="AB63" s="367"/>
      <c r="AC63" s="367"/>
      <c r="AD63" s="367"/>
      <c r="AE63" s="367"/>
      <c r="AF63" s="367"/>
      <c r="AG63" s="365">
        <f>'SO 02'!J30</f>
        <v>0</v>
      </c>
      <c r="AH63" s="366"/>
      <c r="AI63" s="366"/>
      <c r="AJ63" s="366"/>
      <c r="AK63" s="366"/>
      <c r="AL63" s="366"/>
      <c r="AM63" s="366"/>
      <c r="AN63" s="365">
        <f t="shared" si="0"/>
        <v>0</v>
      </c>
      <c r="AO63" s="366"/>
      <c r="AP63" s="366"/>
      <c r="AQ63" s="87" t="s">
        <v>90</v>
      </c>
      <c r="AR63" s="88"/>
      <c r="AS63" s="103">
        <v>0</v>
      </c>
      <c r="AT63" s="104">
        <f t="shared" si="1"/>
        <v>0</v>
      </c>
      <c r="AU63" s="105">
        <f>'SO 02'!P82</f>
        <v>0</v>
      </c>
      <c r="AV63" s="104">
        <f>'SO 02'!J33</f>
        <v>0</v>
      </c>
      <c r="AW63" s="104">
        <f>'SO 02'!J34</f>
        <v>0</v>
      </c>
      <c r="AX63" s="104">
        <f>'SO 02'!J35</f>
        <v>0</v>
      </c>
      <c r="AY63" s="104">
        <f>'SO 02'!J36</f>
        <v>0</v>
      </c>
      <c r="AZ63" s="104">
        <f>'SO 02'!F33</f>
        <v>0</v>
      </c>
      <c r="BA63" s="104">
        <f>'SO 02'!F34</f>
        <v>0</v>
      </c>
      <c r="BB63" s="104">
        <f>'SO 02'!F35</f>
        <v>0</v>
      </c>
      <c r="BC63" s="104">
        <f>'SO 02'!F36</f>
        <v>0</v>
      </c>
      <c r="BD63" s="106">
        <f>'SO 02'!F37</f>
        <v>0</v>
      </c>
      <c r="BT63" s="93" t="s">
        <v>86</v>
      </c>
      <c r="BV63" s="93" t="s">
        <v>80</v>
      </c>
      <c r="BW63" s="93" t="s">
        <v>111</v>
      </c>
      <c r="BX63" s="93" t="s">
        <v>5</v>
      </c>
      <c r="CL63" s="93" t="s">
        <v>19</v>
      </c>
      <c r="CM63" s="93" t="s">
        <v>21</v>
      </c>
    </row>
    <row r="64" spans="1:91" s="1" customFormat="1" ht="30" customHeight="1"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9"/>
    </row>
    <row r="65" spans="2:44" s="1" customFormat="1" ht="6.95" customHeight="1"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39"/>
    </row>
  </sheetData>
  <sheetProtection algorithmName="SHA-512" hashValue="2CN4VRu3HX47q0GuY9oNo71tbGRXTp7jeSyxDkRXRe45OYfkZExZH5dNBEZCIdG0nau8M9ESKqcTjxy4Sw7sBA==" saltValue="l+NEl7r2uG63Am/Ve2imHTUFZcZtMmjfrsyOQbsdnrOLMR+XFUEdSFg6Y9W1qGCfxwGR/BA6tXelwmmJy09NdA==" spinCount="100000" sheet="1" objects="1" scenarios="1" formatColumns="0" formatRows="0"/>
  <mergeCells count="74">
    <mergeCell ref="AG62:AM62"/>
    <mergeCell ref="AG63:AM63"/>
    <mergeCell ref="AG54:AM54"/>
    <mergeCell ref="AN54:AP54"/>
    <mergeCell ref="C52:G52"/>
    <mergeCell ref="I52:AF52"/>
    <mergeCell ref="J55:AF55"/>
    <mergeCell ref="J56:AF56"/>
    <mergeCell ref="K57:AF57"/>
    <mergeCell ref="K58:AF58"/>
    <mergeCell ref="K59:AF59"/>
    <mergeCell ref="K60:AF60"/>
    <mergeCell ref="K61:AF61"/>
    <mergeCell ref="J62:AF62"/>
    <mergeCell ref="J63:AF63"/>
    <mergeCell ref="AN62:AP62"/>
    <mergeCell ref="AN63:AP63"/>
    <mergeCell ref="D62:H62"/>
    <mergeCell ref="D55:H55"/>
    <mergeCell ref="D56:H56"/>
    <mergeCell ref="E57:I57"/>
    <mergeCell ref="E58:I58"/>
    <mergeCell ref="E59:I59"/>
    <mergeCell ref="E60:I60"/>
    <mergeCell ref="E61:I61"/>
    <mergeCell ref="D63:H63"/>
    <mergeCell ref="AN55:AP55"/>
    <mergeCell ref="AG55:AM55"/>
    <mergeCell ref="AN56:AP56"/>
    <mergeCell ref="AG56:AM56"/>
    <mergeCell ref="AN57:AP57"/>
    <mergeCell ref="L33:P33"/>
    <mergeCell ref="AN61:AP61"/>
    <mergeCell ref="AN58:AP58"/>
    <mergeCell ref="AN59:AP59"/>
    <mergeCell ref="AN60:AP60"/>
    <mergeCell ref="AN52:AP52"/>
    <mergeCell ref="AG52:AM52"/>
    <mergeCell ref="AG57:AM57"/>
    <mergeCell ref="AG58:AM58"/>
    <mergeCell ref="AG59:AM59"/>
    <mergeCell ref="AG60:AM60"/>
    <mergeCell ref="AG61:AM61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OST.1 - Ostatní náklady'!C2" display="/" xr:uid="{00000000-0004-0000-0000-000000000000}"/>
    <hyperlink ref="A58" location="'SO 01.1.1 - Úprava toku k...'!C2" display="/" xr:uid="{00000000-0004-0000-0000-000001000000}"/>
    <hyperlink ref="A59" location="'SO 01.1.2 - Úprava toku k...'!C2" display="/" xr:uid="{00000000-0004-0000-0000-000002000000}"/>
    <hyperlink ref="A60" location="'SO 01.1.3 - Úprava toku k...'!C2" display="/" xr:uid="{00000000-0004-0000-0000-000003000000}"/>
    <hyperlink ref="A61" location="'SO 01.1.4 - Úprava toku 2...'!C2" display="/" xr:uid="{00000000-0004-0000-0000-000004000000}"/>
    <hyperlink ref="A62" location="'SO 01.2 - Úprava toku km ...'!C2" display="/" xr:uid="{00000000-0004-0000-0000-000005000000}"/>
    <hyperlink ref="A63" location="'SO 02 - Výsadba břehových...'!C2" display="/" xr:uid="{00000000-0004-0000-0000-000006000000}"/>
  </hyperlinks>
  <printOptions horizontalCentered="1"/>
  <pageMargins left="0.39370078740157483" right="0.39370078740157483" top="0.39370078740157483" bottom="0.39370078740157483" header="0" footer="0"/>
  <pageSetup paperSize="9" scale="98" fitToHeight="100" orientation="landscape" blackAndWhite="1" r:id="rId1"/>
  <headerFooter>
    <oddFooter>&amp;CStrana &amp;P z &amp;N&amp;R&amp;A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7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7" t="s">
        <v>87</v>
      </c>
    </row>
    <row r="3" spans="2:4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21</v>
      </c>
    </row>
    <row r="4" spans="2:46" ht="24.95" customHeight="1">
      <c r="B4" s="20"/>
      <c r="D4" s="111" t="s">
        <v>112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2" t="s">
        <v>16</v>
      </c>
      <c r="L6" s="20"/>
    </row>
    <row r="7" spans="2:46" ht="16.5" customHeight="1">
      <c r="B7" s="20"/>
      <c r="E7" s="376" t="str">
        <f>'Rekapitulace stavby'!K6</f>
        <v>Klobouky u Brna - úprava Klobouckého potoka</v>
      </c>
      <c r="F7" s="377"/>
      <c r="G7" s="377"/>
      <c r="H7" s="377"/>
      <c r="L7" s="20"/>
    </row>
    <row r="8" spans="2:46" s="1" customFormat="1" ht="12" customHeight="1">
      <c r="B8" s="39"/>
      <c r="D8" s="112" t="s">
        <v>113</v>
      </c>
      <c r="I8" s="113"/>
      <c r="L8" s="39"/>
    </row>
    <row r="9" spans="2:46" s="1" customFormat="1" ht="36.950000000000003" customHeight="1">
      <c r="B9" s="39"/>
      <c r="E9" s="378" t="s">
        <v>114</v>
      </c>
      <c r="F9" s="379"/>
      <c r="G9" s="379"/>
      <c r="H9" s="379"/>
      <c r="I9" s="113"/>
      <c r="L9" s="39"/>
    </row>
    <row r="10" spans="2:46" s="1" customFormat="1" ht="11.25">
      <c r="B10" s="39"/>
      <c r="I10" s="113"/>
      <c r="L10" s="39"/>
    </row>
    <row r="11" spans="2:46" s="1" customFormat="1" ht="12" customHeight="1">
      <c r="B11" s="39"/>
      <c r="D11" s="112" t="s">
        <v>18</v>
      </c>
      <c r="F11" s="17" t="s">
        <v>19</v>
      </c>
      <c r="I11" s="114" t="s">
        <v>20</v>
      </c>
      <c r="J11" s="17" t="s">
        <v>32</v>
      </c>
      <c r="L11" s="39"/>
    </row>
    <row r="12" spans="2:46" s="1" customFormat="1" ht="12" customHeight="1">
      <c r="B12" s="39"/>
      <c r="D12" s="112" t="s">
        <v>22</v>
      </c>
      <c r="F12" s="17" t="s">
        <v>23</v>
      </c>
      <c r="I12" s="114" t="s">
        <v>24</v>
      </c>
      <c r="J12" s="115" t="str">
        <f>'Rekapitulace stavby'!AN8</f>
        <v>16. 5. 2017</v>
      </c>
      <c r="L12" s="39"/>
    </row>
    <row r="13" spans="2:46" s="1" customFormat="1" ht="10.9" customHeight="1">
      <c r="B13" s="39"/>
      <c r="I13" s="113"/>
      <c r="L13" s="39"/>
    </row>
    <row r="14" spans="2:46" s="1" customFormat="1" ht="12" customHeight="1">
      <c r="B14" s="39"/>
      <c r="D14" s="112" t="s">
        <v>30</v>
      </c>
      <c r="I14" s="114" t="s">
        <v>31</v>
      </c>
      <c r="J14" s="17" t="s">
        <v>32</v>
      </c>
      <c r="L14" s="39"/>
    </row>
    <row r="15" spans="2:46" s="1" customFormat="1" ht="18" customHeight="1">
      <c r="B15" s="39"/>
      <c r="E15" s="17" t="s">
        <v>33</v>
      </c>
      <c r="I15" s="114" t="s">
        <v>34</v>
      </c>
      <c r="J15" s="17" t="s">
        <v>32</v>
      </c>
      <c r="L15" s="39"/>
    </row>
    <row r="16" spans="2:46" s="1" customFormat="1" ht="6.95" customHeight="1">
      <c r="B16" s="39"/>
      <c r="I16" s="113"/>
      <c r="L16" s="39"/>
    </row>
    <row r="17" spans="2:12" s="1" customFormat="1" ht="12" customHeight="1">
      <c r="B17" s="39"/>
      <c r="D17" s="112" t="s">
        <v>35</v>
      </c>
      <c r="I17" s="114" t="s">
        <v>31</v>
      </c>
      <c r="J17" s="30" t="str">
        <f>'Rekapitulace stavby'!AN13</f>
        <v>Vyplň údaj</v>
      </c>
      <c r="L17" s="39"/>
    </row>
    <row r="18" spans="2:12" s="1" customFormat="1" ht="18" customHeight="1">
      <c r="B18" s="39"/>
      <c r="E18" s="380" t="str">
        <f>'Rekapitulace stavby'!E14</f>
        <v>Vyplň údaj</v>
      </c>
      <c r="F18" s="381"/>
      <c r="G18" s="381"/>
      <c r="H18" s="381"/>
      <c r="I18" s="114" t="s">
        <v>34</v>
      </c>
      <c r="J18" s="30" t="str">
        <f>'Rekapitulace stavby'!AN14</f>
        <v>Vyplň údaj</v>
      </c>
      <c r="L18" s="39"/>
    </row>
    <row r="19" spans="2:12" s="1" customFormat="1" ht="6.95" customHeight="1">
      <c r="B19" s="39"/>
      <c r="I19" s="113"/>
      <c r="L19" s="39"/>
    </row>
    <row r="20" spans="2:12" s="1" customFormat="1" ht="12" customHeight="1">
      <c r="B20" s="39"/>
      <c r="D20" s="112" t="s">
        <v>37</v>
      </c>
      <c r="I20" s="114" t="s">
        <v>31</v>
      </c>
      <c r="J20" s="17" t="s">
        <v>32</v>
      </c>
      <c r="L20" s="39"/>
    </row>
    <row r="21" spans="2:12" s="1" customFormat="1" ht="18" customHeight="1">
      <c r="B21" s="39"/>
      <c r="E21" s="17" t="s">
        <v>38</v>
      </c>
      <c r="I21" s="114" t="s">
        <v>34</v>
      </c>
      <c r="J21" s="17" t="s">
        <v>32</v>
      </c>
      <c r="L21" s="39"/>
    </row>
    <row r="22" spans="2:12" s="1" customFormat="1" ht="6.95" customHeight="1">
      <c r="B22" s="39"/>
      <c r="I22" s="113"/>
      <c r="L22" s="39"/>
    </row>
    <row r="23" spans="2:12" s="1" customFormat="1" ht="12" customHeight="1">
      <c r="B23" s="39"/>
      <c r="D23" s="112" t="s">
        <v>40</v>
      </c>
      <c r="I23" s="114" t="s">
        <v>31</v>
      </c>
      <c r="J23" s="17" t="str">
        <f>IF('Rekapitulace stavby'!AN19="","",'Rekapitulace stavby'!AN19)</f>
        <v/>
      </c>
      <c r="L23" s="39"/>
    </row>
    <row r="24" spans="2:12" s="1" customFormat="1" ht="18" customHeight="1">
      <c r="B24" s="39"/>
      <c r="E24" s="17" t="str">
        <f>IF('Rekapitulace stavby'!E20="","",'Rekapitulace stavby'!E20)</f>
        <v xml:space="preserve"> </v>
      </c>
      <c r="I24" s="114" t="s">
        <v>34</v>
      </c>
      <c r="J24" s="17" t="str">
        <f>IF('Rekapitulace stavby'!AN20="","",'Rekapitulace stavby'!AN20)</f>
        <v/>
      </c>
      <c r="L24" s="39"/>
    </row>
    <row r="25" spans="2:12" s="1" customFormat="1" ht="6.95" customHeight="1">
      <c r="B25" s="39"/>
      <c r="I25" s="113"/>
      <c r="L25" s="39"/>
    </row>
    <row r="26" spans="2:12" s="1" customFormat="1" ht="12" customHeight="1">
      <c r="B26" s="39"/>
      <c r="D26" s="112" t="s">
        <v>42</v>
      </c>
      <c r="I26" s="113"/>
      <c r="L26" s="39"/>
    </row>
    <row r="27" spans="2:12" s="7" customFormat="1" ht="16.5" customHeight="1">
      <c r="B27" s="116"/>
      <c r="E27" s="382" t="s">
        <v>32</v>
      </c>
      <c r="F27" s="382"/>
      <c r="G27" s="382"/>
      <c r="H27" s="382"/>
      <c r="I27" s="117"/>
      <c r="L27" s="116"/>
    </row>
    <row r="28" spans="2:12" s="1" customFormat="1" ht="6.95" customHeight="1">
      <c r="B28" s="39"/>
      <c r="I28" s="113"/>
      <c r="L28" s="39"/>
    </row>
    <row r="29" spans="2:12" s="1" customFormat="1" ht="6.95" customHeight="1">
      <c r="B29" s="39"/>
      <c r="D29" s="57"/>
      <c r="E29" s="57"/>
      <c r="F29" s="57"/>
      <c r="G29" s="57"/>
      <c r="H29" s="57"/>
      <c r="I29" s="118"/>
      <c r="J29" s="57"/>
      <c r="K29" s="57"/>
      <c r="L29" s="39"/>
    </row>
    <row r="30" spans="2:12" s="1" customFormat="1" ht="25.35" customHeight="1">
      <c r="B30" s="39"/>
      <c r="D30" s="119" t="s">
        <v>44</v>
      </c>
      <c r="I30" s="113"/>
      <c r="J30" s="120">
        <f>ROUND(J82, 2)</f>
        <v>0</v>
      </c>
      <c r="L30" s="39"/>
    </row>
    <row r="31" spans="2:12" s="1" customFormat="1" ht="6.95" customHeight="1">
      <c r="B31" s="39"/>
      <c r="D31" s="57"/>
      <c r="E31" s="57"/>
      <c r="F31" s="57"/>
      <c r="G31" s="57"/>
      <c r="H31" s="57"/>
      <c r="I31" s="118"/>
      <c r="J31" s="57"/>
      <c r="K31" s="57"/>
      <c r="L31" s="39"/>
    </row>
    <row r="32" spans="2:12" s="1" customFormat="1" ht="14.45" customHeight="1">
      <c r="B32" s="39"/>
      <c r="F32" s="121" t="s">
        <v>46</v>
      </c>
      <c r="I32" s="122" t="s">
        <v>45</v>
      </c>
      <c r="J32" s="121" t="s">
        <v>47</v>
      </c>
      <c r="L32" s="39"/>
    </row>
    <row r="33" spans="2:12" s="1" customFormat="1" ht="14.45" customHeight="1">
      <c r="B33" s="39"/>
      <c r="D33" s="112" t="s">
        <v>48</v>
      </c>
      <c r="E33" s="112" t="s">
        <v>49</v>
      </c>
      <c r="F33" s="123">
        <f>ROUND((SUM(BE82:BE97)),  2)</f>
        <v>0</v>
      </c>
      <c r="I33" s="124">
        <v>0.21</v>
      </c>
      <c r="J33" s="123">
        <f>ROUND(((SUM(BE82:BE97))*I33),  2)</f>
        <v>0</v>
      </c>
      <c r="L33" s="39"/>
    </row>
    <row r="34" spans="2:12" s="1" customFormat="1" ht="14.45" customHeight="1">
      <c r="B34" s="39"/>
      <c r="E34" s="112" t="s">
        <v>50</v>
      </c>
      <c r="F34" s="123">
        <f>ROUND((SUM(BF82:BF97)),  2)</f>
        <v>0</v>
      </c>
      <c r="I34" s="124">
        <v>0.15</v>
      </c>
      <c r="J34" s="123">
        <f>ROUND(((SUM(BF82:BF97))*I34),  2)</f>
        <v>0</v>
      </c>
      <c r="L34" s="39"/>
    </row>
    <row r="35" spans="2:12" s="1" customFormat="1" ht="14.45" hidden="1" customHeight="1">
      <c r="B35" s="39"/>
      <c r="E35" s="112" t="s">
        <v>51</v>
      </c>
      <c r="F35" s="123">
        <f>ROUND((SUM(BG82:BG97)),  2)</f>
        <v>0</v>
      </c>
      <c r="I35" s="124">
        <v>0.21</v>
      </c>
      <c r="J35" s="123">
        <f>0</f>
        <v>0</v>
      </c>
      <c r="L35" s="39"/>
    </row>
    <row r="36" spans="2:12" s="1" customFormat="1" ht="14.45" hidden="1" customHeight="1">
      <c r="B36" s="39"/>
      <c r="E36" s="112" t="s">
        <v>52</v>
      </c>
      <c r="F36" s="123">
        <f>ROUND((SUM(BH82:BH97)),  2)</f>
        <v>0</v>
      </c>
      <c r="I36" s="124">
        <v>0.15</v>
      </c>
      <c r="J36" s="123">
        <f>0</f>
        <v>0</v>
      </c>
      <c r="L36" s="39"/>
    </row>
    <row r="37" spans="2:12" s="1" customFormat="1" ht="14.45" hidden="1" customHeight="1">
      <c r="B37" s="39"/>
      <c r="E37" s="112" t="s">
        <v>53</v>
      </c>
      <c r="F37" s="123">
        <f>ROUND((SUM(BI82:BI97)),  2)</f>
        <v>0</v>
      </c>
      <c r="I37" s="124">
        <v>0</v>
      </c>
      <c r="J37" s="123">
        <f>0</f>
        <v>0</v>
      </c>
      <c r="L37" s="39"/>
    </row>
    <row r="38" spans="2:12" s="1" customFormat="1" ht="6.95" customHeight="1">
      <c r="B38" s="39"/>
      <c r="I38" s="113"/>
      <c r="L38" s="39"/>
    </row>
    <row r="39" spans="2:12" s="1" customFormat="1" ht="25.35" customHeight="1">
      <c r="B39" s="39"/>
      <c r="C39" s="125"/>
      <c r="D39" s="126" t="s">
        <v>54</v>
      </c>
      <c r="E39" s="127"/>
      <c r="F39" s="127"/>
      <c r="G39" s="128" t="s">
        <v>55</v>
      </c>
      <c r="H39" s="129" t="s">
        <v>56</v>
      </c>
      <c r="I39" s="130"/>
      <c r="J39" s="131">
        <f>SUM(J30:J37)</f>
        <v>0</v>
      </c>
      <c r="K39" s="132"/>
      <c r="L39" s="39"/>
    </row>
    <row r="40" spans="2:12" s="1" customFormat="1" ht="14.45" customHeight="1"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39"/>
    </row>
    <row r="44" spans="2:12" s="1" customFormat="1" ht="6.95" customHeight="1"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39"/>
    </row>
    <row r="45" spans="2:12" s="1" customFormat="1" ht="24.95" customHeight="1">
      <c r="B45" s="35"/>
      <c r="C45" s="23" t="s">
        <v>115</v>
      </c>
      <c r="D45" s="36"/>
      <c r="E45" s="36"/>
      <c r="F45" s="36"/>
      <c r="G45" s="36"/>
      <c r="H45" s="36"/>
      <c r="I45" s="113"/>
      <c r="J45" s="36"/>
      <c r="K45" s="36"/>
      <c r="L45" s="39"/>
    </row>
    <row r="46" spans="2:12" s="1" customFormat="1" ht="6.95" customHeight="1">
      <c r="B46" s="35"/>
      <c r="C46" s="36"/>
      <c r="D46" s="36"/>
      <c r="E46" s="36"/>
      <c r="F46" s="36"/>
      <c r="G46" s="36"/>
      <c r="H46" s="36"/>
      <c r="I46" s="113"/>
      <c r="J46" s="36"/>
      <c r="K46" s="36"/>
      <c r="L46" s="39"/>
    </row>
    <row r="47" spans="2:12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13"/>
      <c r="J47" s="36"/>
      <c r="K47" s="36"/>
      <c r="L47" s="39"/>
    </row>
    <row r="48" spans="2:12" s="1" customFormat="1" ht="16.5" customHeight="1">
      <c r="B48" s="35"/>
      <c r="C48" s="36"/>
      <c r="D48" s="36"/>
      <c r="E48" s="383" t="str">
        <f>E7</f>
        <v>Klobouky u Brna - úprava Klobouckého potoka</v>
      </c>
      <c r="F48" s="384"/>
      <c r="G48" s="384"/>
      <c r="H48" s="384"/>
      <c r="I48" s="113"/>
      <c r="J48" s="36"/>
      <c r="K48" s="36"/>
      <c r="L48" s="39"/>
    </row>
    <row r="49" spans="2:47" s="1" customFormat="1" ht="12" customHeight="1">
      <c r="B49" s="35"/>
      <c r="C49" s="29" t="s">
        <v>113</v>
      </c>
      <c r="D49" s="36"/>
      <c r="E49" s="36"/>
      <c r="F49" s="36"/>
      <c r="G49" s="36"/>
      <c r="H49" s="36"/>
      <c r="I49" s="113"/>
      <c r="J49" s="36"/>
      <c r="K49" s="36"/>
      <c r="L49" s="39"/>
    </row>
    <row r="50" spans="2:47" s="1" customFormat="1" ht="16.5" customHeight="1">
      <c r="B50" s="35"/>
      <c r="C50" s="36"/>
      <c r="D50" s="36"/>
      <c r="E50" s="352" t="str">
        <f>E9</f>
        <v>OST.1 - Ostatní náklady</v>
      </c>
      <c r="F50" s="351"/>
      <c r="G50" s="351"/>
      <c r="H50" s="351"/>
      <c r="I50" s="113"/>
      <c r="J50" s="36"/>
      <c r="K50" s="36"/>
      <c r="L50" s="39"/>
    </row>
    <row r="51" spans="2:47" s="1" customFormat="1" ht="6.95" customHeight="1">
      <c r="B51" s="35"/>
      <c r="C51" s="36"/>
      <c r="D51" s="36"/>
      <c r="E51" s="36"/>
      <c r="F51" s="36"/>
      <c r="G51" s="36"/>
      <c r="H51" s="36"/>
      <c r="I51" s="113"/>
      <c r="J51" s="36"/>
      <c r="K51" s="36"/>
      <c r="L51" s="39"/>
    </row>
    <row r="52" spans="2:47" s="1" customFormat="1" ht="12" customHeight="1">
      <c r="B52" s="35"/>
      <c r="C52" s="29" t="s">
        <v>22</v>
      </c>
      <c r="D52" s="36"/>
      <c r="E52" s="36"/>
      <c r="F52" s="27" t="str">
        <f>F12</f>
        <v>Klobouky u Brna</v>
      </c>
      <c r="G52" s="36"/>
      <c r="H52" s="36"/>
      <c r="I52" s="114" t="s">
        <v>24</v>
      </c>
      <c r="J52" s="56" t="str">
        <f>IF(J12="","",J12)</f>
        <v>16. 5. 2017</v>
      </c>
      <c r="K52" s="36"/>
      <c r="L52" s="39"/>
    </row>
    <row r="53" spans="2:47" s="1" customFormat="1" ht="6.95" customHeight="1">
      <c r="B53" s="35"/>
      <c r="C53" s="36"/>
      <c r="D53" s="36"/>
      <c r="E53" s="36"/>
      <c r="F53" s="36"/>
      <c r="G53" s="36"/>
      <c r="H53" s="36"/>
      <c r="I53" s="113"/>
      <c r="J53" s="36"/>
      <c r="K53" s="36"/>
      <c r="L53" s="39"/>
    </row>
    <row r="54" spans="2:47" s="1" customFormat="1" ht="13.7" customHeight="1">
      <c r="B54" s="35"/>
      <c r="C54" s="29" t="s">
        <v>30</v>
      </c>
      <c r="D54" s="36"/>
      <c r="E54" s="36"/>
      <c r="F54" s="27" t="str">
        <f>E15</f>
        <v>Město Klobouky u Brna</v>
      </c>
      <c r="G54" s="36"/>
      <c r="H54" s="36"/>
      <c r="I54" s="114" t="s">
        <v>37</v>
      </c>
      <c r="J54" s="33" t="str">
        <f>E21</f>
        <v>Aquatis, a.s.</v>
      </c>
      <c r="K54" s="36"/>
      <c r="L54" s="39"/>
    </row>
    <row r="55" spans="2:47" s="1" customFormat="1" ht="13.7" customHeight="1">
      <c r="B55" s="35"/>
      <c r="C55" s="29" t="s">
        <v>35</v>
      </c>
      <c r="D55" s="36"/>
      <c r="E55" s="36"/>
      <c r="F55" s="27" t="str">
        <f>IF(E18="","",E18)</f>
        <v>Vyplň údaj</v>
      </c>
      <c r="G55" s="36"/>
      <c r="H55" s="36"/>
      <c r="I55" s="114" t="s">
        <v>40</v>
      </c>
      <c r="J55" s="33" t="str">
        <f>E24</f>
        <v xml:space="preserve"> </v>
      </c>
      <c r="K55" s="36"/>
      <c r="L55" s="39"/>
    </row>
    <row r="56" spans="2:47" s="1" customFormat="1" ht="10.35" customHeight="1">
      <c r="B56" s="35"/>
      <c r="C56" s="36"/>
      <c r="D56" s="36"/>
      <c r="E56" s="36"/>
      <c r="F56" s="36"/>
      <c r="G56" s="36"/>
      <c r="H56" s="36"/>
      <c r="I56" s="113"/>
      <c r="J56" s="36"/>
      <c r="K56" s="36"/>
      <c r="L56" s="39"/>
    </row>
    <row r="57" spans="2:47" s="1" customFormat="1" ht="29.25" customHeight="1">
      <c r="B57" s="35"/>
      <c r="C57" s="139" t="s">
        <v>116</v>
      </c>
      <c r="D57" s="140"/>
      <c r="E57" s="140"/>
      <c r="F57" s="140"/>
      <c r="G57" s="140"/>
      <c r="H57" s="140"/>
      <c r="I57" s="141"/>
      <c r="J57" s="142" t="s">
        <v>117</v>
      </c>
      <c r="K57" s="140"/>
      <c r="L57" s="39"/>
    </row>
    <row r="58" spans="2:47" s="1" customFormat="1" ht="10.35" customHeight="1">
      <c r="B58" s="35"/>
      <c r="C58" s="36"/>
      <c r="D58" s="36"/>
      <c r="E58" s="36"/>
      <c r="F58" s="36"/>
      <c r="G58" s="36"/>
      <c r="H58" s="36"/>
      <c r="I58" s="113"/>
      <c r="J58" s="36"/>
      <c r="K58" s="36"/>
      <c r="L58" s="39"/>
    </row>
    <row r="59" spans="2:47" s="1" customFormat="1" ht="22.9" customHeight="1">
      <c r="B59" s="35"/>
      <c r="C59" s="143" t="s">
        <v>76</v>
      </c>
      <c r="D59" s="36"/>
      <c r="E59" s="36"/>
      <c r="F59" s="36"/>
      <c r="G59" s="36"/>
      <c r="H59" s="36"/>
      <c r="I59" s="113"/>
      <c r="J59" s="74">
        <f>J82</f>
        <v>0</v>
      </c>
      <c r="K59" s="36"/>
      <c r="L59" s="39"/>
      <c r="AU59" s="17" t="s">
        <v>118</v>
      </c>
    </row>
    <row r="60" spans="2:47" s="8" customFormat="1" ht="24.95" customHeight="1">
      <c r="B60" s="144"/>
      <c r="C60" s="145"/>
      <c r="D60" s="146" t="s">
        <v>119</v>
      </c>
      <c r="E60" s="147"/>
      <c r="F60" s="147"/>
      <c r="G60" s="147"/>
      <c r="H60" s="147"/>
      <c r="I60" s="148"/>
      <c r="J60" s="149">
        <f>J83</f>
        <v>0</v>
      </c>
      <c r="K60" s="145"/>
      <c r="L60" s="150"/>
    </row>
    <row r="61" spans="2:47" s="9" customFormat="1" ht="19.899999999999999" customHeight="1">
      <c r="B61" s="151"/>
      <c r="C61" s="95"/>
      <c r="D61" s="152" t="s">
        <v>120</v>
      </c>
      <c r="E61" s="153"/>
      <c r="F61" s="153"/>
      <c r="G61" s="153"/>
      <c r="H61" s="153"/>
      <c r="I61" s="154"/>
      <c r="J61" s="155">
        <f>J84</f>
        <v>0</v>
      </c>
      <c r="K61" s="95"/>
      <c r="L61" s="156"/>
    </row>
    <row r="62" spans="2:47" s="9" customFormat="1" ht="19.899999999999999" customHeight="1">
      <c r="B62" s="151"/>
      <c r="C62" s="95"/>
      <c r="D62" s="152" t="s">
        <v>121</v>
      </c>
      <c r="E62" s="153"/>
      <c r="F62" s="153"/>
      <c r="G62" s="153"/>
      <c r="H62" s="153"/>
      <c r="I62" s="154"/>
      <c r="J62" s="155">
        <f>J93</f>
        <v>0</v>
      </c>
      <c r="K62" s="95"/>
      <c r="L62" s="156"/>
    </row>
    <row r="63" spans="2:47" s="1" customFormat="1" ht="21.75" customHeight="1">
      <c r="B63" s="35"/>
      <c r="C63" s="36"/>
      <c r="D63" s="36"/>
      <c r="E63" s="36"/>
      <c r="F63" s="36"/>
      <c r="G63" s="36"/>
      <c r="H63" s="36"/>
      <c r="I63" s="113"/>
      <c r="J63" s="36"/>
      <c r="K63" s="36"/>
      <c r="L63" s="39"/>
    </row>
    <row r="64" spans="2:47" s="1" customFormat="1" ht="6.95" customHeight="1">
      <c r="B64" s="47"/>
      <c r="C64" s="48"/>
      <c r="D64" s="48"/>
      <c r="E64" s="48"/>
      <c r="F64" s="48"/>
      <c r="G64" s="48"/>
      <c r="H64" s="48"/>
      <c r="I64" s="135"/>
      <c r="J64" s="48"/>
      <c r="K64" s="48"/>
      <c r="L64" s="39"/>
    </row>
    <row r="68" spans="2:12" s="1" customFormat="1" ht="6.95" customHeight="1">
      <c r="B68" s="49"/>
      <c r="C68" s="50"/>
      <c r="D68" s="50"/>
      <c r="E68" s="50"/>
      <c r="F68" s="50"/>
      <c r="G68" s="50"/>
      <c r="H68" s="50"/>
      <c r="I68" s="138"/>
      <c r="J68" s="50"/>
      <c r="K68" s="50"/>
      <c r="L68" s="39"/>
    </row>
    <row r="69" spans="2:12" s="1" customFormat="1" ht="24.95" customHeight="1">
      <c r="B69" s="35"/>
      <c r="C69" s="23" t="s">
        <v>122</v>
      </c>
      <c r="D69" s="36"/>
      <c r="E69" s="36"/>
      <c r="F69" s="36"/>
      <c r="G69" s="36"/>
      <c r="H69" s="36"/>
      <c r="I69" s="113"/>
      <c r="J69" s="36"/>
      <c r="K69" s="36"/>
      <c r="L69" s="39"/>
    </row>
    <row r="70" spans="2:12" s="1" customFormat="1" ht="6.95" customHeight="1">
      <c r="B70" s="35"/>
      <c r="C70" s="36"/>
      <c r="D70" s="36"/>
      <c r="E70" s="36"/>
      <c r="F70" s="36"/>
      <c r="G70" s="36"/>
      <c r="H70" s="36"/>
      <c r="I70" s="113"/>
      <c r="J70" s="36"/>
      <c r="K70" s="36"/>
      <c r="L70" s="39"/>
    </row>
    <row r="71" spans="2:12" s="1" customFormat="1" ht="12" customHeight="1">
      <c r="B71" s="35"/>
      <c r="C71" s="29" t="s">
        <v>16</v>
      </c>
      <c r="D71" s="36"/>
      <c r="E71" s="36"/>
      <c r="F71" s="36"/>
      <c r="G71" s="36"/>
      <c r="H71" s="36"/>
      <c r="I71" s="113"/>
      <c r="J71" s="36"/>
      <c r="K71" s="36"/>
      <c r="L71" s="39"/>
    </row>
    <row r="72" spans="2:12" s="1" customFormat="1" ht="16.5" customHeight="1">
      <c r="B72" s="35"/>
      <c r="C72" s="36"/>
      <c r="D72" s="36"/>
      <c r="E72" s="383" t="str">
        <f>E7</f>
        <v>Klobouky u Brna - úprava Klobouckého potoka</v>
      </c>
      <c r="F72" s="384"/>
      <c r="G72" s="384"/>
      <c r="H72" s="384"/>
      <c r="I72" s="113"/>
      <c r="J72" s="36"/>
      <c r="K72" s="36"/>
      <c r="L72" s="39"/>
    </row>
    <row r="73" spans="2:12" s="1" customFormat="1" ht="12" customHeight="1">
      <c r="B73" s="35"/>
      <c r="C73" s="29" t="s">
        <v>113</v>
      </c>
      <c r="D73" s="36"/>
      <c r="E73" s="36"/>
      <c r="F73" s="36"/>
      <c r="G73" s="36"/>
      <c r="H73" s="36"/>
      <c r="I73" s="113"/>
      <c r="J73" s="36"/>
      <c r="K73" s="36"/>
      <c r="L73" s="39"/>
    </row>
    <row r="74" spans="2:12" s="1" customFormat="1" ht="16.5" customHeight="1">
      <c r="B74" s="35"/>
      <c r="C74" s="36"/>
      <c r="D74" s="36"/>
      <c r="E74" s="352" t="str">
        <f>E9</f>
        <v>OST.1 - Ostatní náklady</v>
      </c>
      <c r="F74" s="351"/>
      <c r="G74" s="351"/>
      <c r="H74" s="351"/>
      <c r="I74" s="113"/>
      <c r="J74" s="36"/>
      <c r="K74" s="36"/>
      <c r="L74" s="39"/>
    </row>
    <row r="75" spans="2:12" s="1" customFormat="1" ht="6.95" customHeight="1">
      <c r="B75" s="35"/>
      <c r="C75" s="36"/>
      <c r="D75" s="36"/>
      <c r="E75" s="36"/>
      <c r="F75" s="36"/>
      <c r="G75" s="36"/>
      <c r="H75" s="36"/>
      <c r="I75" s="113"/>
      <c r="J75" s="36"/>
      <c r="K75" s="36"/>
      <c r="L75" s="39"/>
    </row>
    <row r="76" spans="2:12" s="1" customFormat="1" ht="12" customHeight="1">
      <c r="B76" s="35"/>
      <c r="C76" s="29" t="s">
        <v>22</v>
      </c>
      <c r="D76" s="36"/>
      <c r="E76" s="36"/>
      <c r="F76" s="27" t="str">
        <f>F12</f>
        <v>Klobouky u Brna</v>
      </c>
      <c r="G76" s="36"/>
      <c r="H76" s="36"/>
      <c r="I76" s="114" t="s">
        <v>24</v>
      </c>
      <c r="J76" s="56" t="str">
        <f>IF(J12="","",J12)</f>
        <v>16. 5. 2017</v>
      </c>
      <c r="K76" s="36"/>
      <c r="L76" s="39"/>
    </row>
    <row r="77" spans="2:12" s="1" customFormat="1" ht="6.95" customHeight="1">
      <c r="B77" s="35"/>
      <c r="C77" s="36"/>
      <c r="D77" s="36"/>
      <c r="E77" s="36"/>
      <c r="F77" s="36"/>
      <c r="G77" s="36"/>
      <c r="H77" s="36"/>
      <c r="I77" s="113"/>
      <c r="J77" s="36"/>
      <c r="K77" s="36"/>
      <c r="L77" s="39"/>
    </row>
    <row r="78" spans="2:12" s="1" customFormat="1" ht="13.7" customHeight="1">
      <c r="B78" s="35"/>
      <c r="C78" s="29" t="s">
        <v>30</v>
      </c>
      <c r="D78" s="36"/>
      <c r="E78" s="36"/>
      <c r="F78" s="27" t="str">
        <f>E15</f>
        <v>Město Klobouky u Brna</v>
      </c>
      <c r="G78" s="36"/>
      <c r="H78" s="36"/>
      <c r="I78" s="114" t="s">
        <v>37</v>
      </c>
      <c r="J78" s="33" t="str">
        <f>E21</f>
        <v>Aquatis, a.s.</v>
      </c>
      <c r="K78" s="36"/>
      <c r="L78" s="39"/>
    </row>
    <row r="79" spans="2:12" s="1" customFormat="1" ht="13.7" customHeight="1">
      <c r="B79" s="35"/>
      <c r="C79" s="29" t="s">
        <v>35</v>
      </c>
      <c r="D79" s="36"/>
      <c r="E79" s="36"/>
      <c r="F79" s="27" t="str">
        <f>IF(E18="","",E18)</f>
        <v>Vyplň údaj</v>
      </c>
      <c r="G79" s="36"/>
      <c r="H79" s="36"/>
      <c r="I79" s="114" t="s">
        <v>40</v>
      </c>
      <c r="J79" s="33" t="str">
        <f>E24</f>
        <v xml:space="preserve"> </v>
      </c>
      <c r="K79" s="36"/>
      <c r="L79" s="39"/>
    </row>
    <row r="80" spans="2:12" s="1" customFormat="1" ht="10.35" customHeight="1">
      <c r="B80" s="35"/>
      <c r="C80" s="36"/>
      <c r="D80" s="36"/>
      <c r="E80" s="36"/>
      <c r="F80" s="36"/>
      <c r="G80" s="36"/>
      <c r="H80" s="36"/>
      <c r="I80" s="113"/>
      <c r="J80" s="36"/>
      <c r="K80" s="36"/>
      <c r="L80" s="39"/>
    </row>
    <row r="81" spans="2:65" s="10" customFormat="1" ht="29.25" customHeight="1">
      <c r="B81" s="157"/>
      <c r="C81" s="158" t="s">
        <v>123</v>
      </c>
      <c r="D81" s="159" t="s">
        <v>63</v>
      </c>
      <c r="E81" s="159" t="s">
        <v>59</v>
      </c>
      <c r="F81" s="159" t="s">
        <v>60</v>
      </c>
      <c r="G81" s="159" t="s">
        <v>124</v>
      </c>
      <c r="H81" s="159" t="s">
        <v>125</v>
      </c>
      <c r="I81" s="160" t="s">
        <v>126</v>
      </c>
      <c r="J81" s="159" t="s">
        <v>117</v>
      </c>
      <c r="K81" s="161" t="s">
        <v>127</v>
      </c>
      <c r="L81" s="162"/>
      <c r="M81" s="65" t="s">
        <v>32</v>
      </c>
      <c r="N81" s="66" t="s">
        <v>48</v>
      </c>
      <c r="O81" s="66" t="s">
        <v>128</v>
      </c>
      <c r="P81" s="66" t="s">
        <v>129</v>
      </c>
      <c r="Q81" s="66" t="s">
        <v>130</v>
      </c>
      <c r="R81" s="66" t="s">
        <v>131</v>
      </c>
      <c r="S81" s="66" t="s">
        <v>132</v>
      </c>
      <c r="T81" s="67" t="s">
        <v>133</v>
      </c>
    </row>
    <row r="82" spans="2:65" s="1" customFormat="1" ht="22.9" customHeight="1">
      <c r="B82" s="35"/>
      <c r="C82" s="72" t="s">
        <v>134</v>
      </c>
      <c r="D82" s="36"/>
      <c r="E82" s="36"/>
      <c r="F82" s="36"/>
      <c r="G82" s="36"/>
      <c r="H82" s="36"/>
      <c r="I82" s="113"/>
      <c r="J82" s="163">
        <f>BK82</f>
        <v>0</v>
      </c>
      <c r="K82" s="36"/>
      <c r="L82" s="39"/>
      <c r="M82" s="68"/>
      <c r="N82" s="69"/>
      <c r="O82" s="69"/>
      <c r="P82" s="164">
        <f>P83</f>
        <v>0</v>
      </c>
      <c r="Q82" s="69"/>
      <c r="R82" s="164">
        <f>R83</f>
        <v>0</v>
      </c>
      <c r="S82" s="69"/>
      <c r="T82" s="165">
        <f>T83</f>
        <v>0</v>
      </c>
      <c r="AT82" s="17" t="s">
        <v>77</v>
      </c>
      <c r="AU82" s="17" t="s">
        <v>118</v>
      </c>
      <c r="BK82" s="166">
        <f>BK83</f>
        <v>0</v>
      </c>
    </row>
    <row r="83" spans="2:65" s="11" customFormat="1" ht="25.9" customHeight="1">
      <c r="B83" s="167"/>
      <c r="C83" s="168"/>
      <c r="D83" s="169" t="s">
        <v>77</v>
      </c>
      <c r="E83" s="170" t="s">
        <v>135</v>
      </c>
      <c r="F83" s="170" t="s">
        <v>136</v>
      </c>
      <c r="G83" s="168"/>
      <c r="H83" s="168"/>
      <c r="I83" s="171"/>
      <c r="J83" s="172">
        <f>BK83</f>
        <v>0</v>
      </c>
      <c r="K83" s="168"/>
      <c r="L83" s="173"/>
      <c r="M83" s="174"/>
      <c r="N83" s="175"/>
      <c r="O83" s="175"/>
      <c r="P83" s="176">
        <f>P84+P93</f>
        <v>0</v>
      </c>
      <c r="Q83" s="175"/>
      <c r="R83" s="176">
        <f>R84+R93</f>
        <v>0</v>
      </c>
      <c r="S83" s="175"/>
      <c r="T83" s="177">
        <f>T84+T93</f>
        <v>0</v>
      </c>
      <c r="AR83" s="178" t="s">
        <v>137</v>
      </c>
      <c r="AT83" s="179" t="s">
        <v>77</v>
      </c>
      <c r="AU83" s="179" t="s">
        <v>78</v>
      </c>
      <c r="AY83" s="178" t="s">
        <v>138</v>
      </c>
      <c r="BK83" s="180">
        <f>BK84+BK93</f>
        <v>0</v>
      </c>
    </row>
    <row r="84" spans="2:65" s="11" customFormat="1" ht="22.9" customHeight="1">
      <c r="B84" s="167"/>
      <c r="C84" s="168"/>
      <c r="D84" s="169" t="s">
        <v>77</v>
      </c>
      <c r="E84" s="181" t="s">
        <v>139</v>
      </c>
      <c r="F84" s="181" t="s">
        <v>140</v>
      </c>
      <c r="G84" s="168"/>
      <c r="H84" s="168"/>
      <c r="I84" s="171"/>
      <c r="J84" s="182">
        <f>BK84</f>
        <v>0</v>
      </c>
      <c r="K84" s="168"/>
      <c r="L84" s="173"/>
      <c r="M84" s="174"/>
      <c r="N84" s="175"/>
      <c r="O84" s="175"/>
      <c r="P84" s="176">
        <f>SUM(P85:P92)</f>
        <v>0</v>
      </c>
      <c r="Q84" s="175"/>
      <c r="R84" s="176">
        <f>SUM(R85:R92)</f>
        <v>0</v>
      </c>
      <c r="S84" s="175"/>
      <c r="T84" s="177">
        <f>SUM(T85:T92)</f>
        <v>0</v>
      </c>
      <c r="AR84" s="178" t="s">
        <v>137</v>
      </c>
      <c r="AT84" s="179" t="s">
        <v>77</v>
      </c>
      <c r="AU84" s="179" t="s">
        <v>86</v>
      </c>
      <c r="AY84" s="178" t="s">
        <v>138</v>
      </c>
      <c r="BK84" s="180">
        <f>SUM(BK85:BK92)</f>
        <v>0</v>
      </c>
    </row>
    <row r="85" spans="2:65" s="1" customFormat="1" ht="16.5" customHeight="1">
      <c r="B85" s="35"/>
      <c r="C85" s="183" t="s">
        <v>86</v>
      </c>
      <c r="D85" s="183" t="s">
        <v>141</v>
      </c>
      <c r="E85" s="184" t="s">
        <v>142</v>
      </c>
      <c r="F85" s="185" t="s">
        <v>143</v>
      </c>
      <c r="G85" s="186" t="s">
        <v>144</v>
      </c>
      <c r="H85" s="187">
        <v>1</v>
      </c>
      <c r="I85" s="188"/>
      <c r="J85" s="189">
        <f t="shared" ref="J85:J92" si="0">ROUND(I85*H85,2)</f>
        <v>0</v>
      </c>
      <c r="K85" s="185" t="s">
        <v>145</v>
      </c>
      <c r="L85" s="39"/>
      <c r="M85" s="190" t="s">
        <v>32</v>
      </c>
      <c r="N85" s="191" t="s">
        <v>49</v>
      </c>
      <c r="O85" s="61"/>
      <c r="P85" s="192">
        <f t="shared" ref="P85:P92" si="1">O85*H85</f>
        <v>0</v>
      </c>
      <c r="Q85" s="192">
        <v>0</v>
      </c>
      <c r="R85" s="192">
        <f t="shared" ref="R85:R92" si="2">Q85*H85</f>
        <v>0</v>
      </c>
      <c r="S85" s="192">
        <v>0</v>
      </c>
      <c r="T85" s="193">
        <f t="shared" ref="T85:T92" si="3">S85*H85</f>
        <v>0</v>
      </c>
      <c r="AR85" s="17" t="s">
        <v>146</v>
      </c>
      <c r="AT85" s="17" t="s">
        <v>141</v>
      </c>
      <c r="AU85" s="17" t="s">
        <v>21</v>
      </c>
      <c r="AY85" s="17" t="s">
        <v>138</v>
      </c>
      <c r="BE85" s="194">
        <f t="shared" ref="BE85:BE92" si="4">IF(N85="základní",J85,0)</f>
        <v>0</v>
      </c>
      <c r="BF85" s="194">
        <f t="shared" ref="BF85:BF92" si="5">IF(N85="snížená",J85,0)</f>
        <v>0</v>
      </c>
      <c r="BG85" s="194">
        <f t="shared" ref="BG85:BG92" si="6">IF(N85="zákl. přenesená",J85,0)</f>
        <v>0</v>
      </c>
      <c r="BH85" s="194">
        <f t="shared" ref="BH85:BH92" si="7">IF(N85="sníž. přenesená",J85,0)</f>
        <v>0</v>
      </c>
      <c r="BI85" s="194">
        <f t="shared" ref="BI85:BI92" si="8">IF(N85="nulová",J85,0)</f>
        <v>0</v>
      </c>
      <c r="BJ85" s="17" t="s">
        <v>86</v>
      </c>
      <c r="BK85" s="194">
        <f t="shared" ref="BK85:BK92" si="9">ROUND(I85*H85,2)</f>
        <v>0</v>
      </c>
      <c r="BL85" s="17" t="s">
        <v>146</v>
      </c>
      <c r="BM85" s="17" t="s">
        <v>147</v>
      </c>
    </row>
    <row r="86" spans="2:65" s="1" customFormat="1" ht="16.5" customHeight="1">
      <c r="B86" s="35"/>
      <c r="C86" s="183" t="s">
        <v>21</v>
      </c>
      <c r="D86" s="183" t="s">
        <v>141</v>
      </c>
      <c r="E86" s="184" t="s">
        <v>148</v>
      </c>
      <c r="F86" s="185" t="s">
        <v>149</v>
      </c>
      <c r="G86" s="186" t="s">
        <v>144</v>
      </c>
      <c r="H86" s="187">
        <v>1</v>
      </c>
      <c r="I86" s="188"/>
      <c r="J86" s="189">
        <f t="shared" si="0"/>
        <v>0</v>
      </c>
      <c r="K86" s="185" t="s">
        <v>150</v>
      </c>
      <c r="L86" s="39"/>
      <c r="M86" s="190" t="s">
        <v>32</v>
      </c>
      <c r="N86" s="191" t="s">
        <v>49</v>
      </c>
      <c r="O86" s="61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7" t="s">
        <v>146</v>
      </c>
      <c r="AT86" s="17" t="s">
        <v>141</v>
      </c>
      <c r="AU86" s="17" t="s">
        <v>21</v>
      </c>
      <c r="AY86" s="17" t="s">
        <v>138</v>
      </c>
      <c r="BE86" s="194">
        <f t="shared" si="4"/>
        <v>0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7" t="s">
        <v>86</v>
      </c>
      <c r="BK86" s="194">
        <f t="shared" si="9"/>
        <v>0</v>
      </c>
      <c r="BL86" s="17" t="s">
        <v>146</v>
      </c>
      <c r="BM86" s="17" t="s">
        <v>151</v>
      </c>
    </row>
    <row r="87" spans="2:65" s="1" customFormat="1" ht="16.5" customHeight="1">
      <c r="B87" s="35"/>
      <c r="C87" s="183" t="s">
        <v>152</v>
      </c>
      <c r="D87" s="183" t="s">
        <v>141</v>
      </c>
      <c r="E87" s="184" t="s">
        <v>153</v>
      </c>
      <c r="F87" s="185" t="s">
        <v>154</v>
      </c>
      <c r="G87" s="186" t="s">
        <v>144</v>
      </c>
      <c r="H87" s="187">
        <v>1</v>
      </c>
      <c r="I87" s="188"/>
      <c r="J87" s="189">
        <f t="shared" si="0"/>
        <v>0</v>
      </c>
      <c r="K87" s="185" t="s">
        <v>150</v>
      </c>
      <c r="L87" s="39"/>
      <c r="M87" s="190" t="s">
        <v>32</v>
      </c>
      <c r="N87" s="191" t="s">
        <v>49</v>
      </c>
      <c r="O87" s="61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7" t="s">
        <v>146</v>
      </c>
      <c r="AT87" s="17" t="s">
        <v>141</v>
      </c>
      <c r="AU87" s="17" t="s">
        <v>21</v>
      </c>
      <c r="AY87" s="17" t="s">
        <v>138</v>
      </c>
      <c r="BE87" s="194">
        <f t="shared" si="4"/>
        <v>0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7" t="s">
        <v>86</v>
      </c>
      <c r="BK87" s="194">
        <f t="shared" si="9"/>
        <v>0</v>
      </c>
      <c r="BL87" s="17" t="s">
        <v>146</v>
      </c>
      <c r="BM87" s="17" t="s">
        <v>155</v>
      </c>
    </row>
    <row r="88" spans="2:65" s="1" customFormat="1" ht="16.5" customHeight="1">
      <c r="B88" s="35"/>
      <c r="C88" s="183" t="s">
        <v>156</v>
      </c>
      <c r="D88" s="183" t="s">
        <v>141</v>
      </c>
      <c r="E88" s="184" t="s">
        <v>157</v>
      </c>
      <c r="F88" s="185" t="s">
        <v>158</v>
      </c>
      <c r="G88" s="186" t="s">
        <v>144</v>
      </c>
      <c r="H88" s="187">
        <v>1</v>
      </c>
      <c r="I88" s="188"/>
      <c r="J88" s="189">
        <f t="shared" si="0"/>
        <v>0</v>
      </c>
      <c r="K88" s="185" t="s">
        <v>32</v>
      </c>
      <c r="L88" s="39"/>
      <c r="M88" s="190" t="s">
        <v>32</v>
      </c>
      <c r="N88" s="191" t="s">
        <v>49</v>
      </c>
      <c r="O88" s="61"/>
      <c r="P88" s="192">
        <f t="shared" si="1"/>
        <v>0</v>
      </c>
      <c r="Q88" s="192">
        <v>0</v>
      </c>
      <c r="R88" s="192">
        <f t="shared" si="2"/>
        <v>0</v>
      </c>
      <c r="S88" s="192">
        <v>0</v>
      </c>
      <c r="T88" s="193">
        <f t="shared" si="3"/>
        <v>0</v>
      </c>
      <c r="AR88" s="17" t="s">
        <v>156</v>
      </c>
      <c r="AT88" s="17" t="s">
        <v>141</v>
      </c>
      <c r="AU88" s="17" t="s">
        <v>21</v>
      </c>
      <c r="AY88" s="17" t="s">
        <v>138</v>
      </c>
      <c r="BE88" s="194">
        <f t="shared" si="4"/>
        <v>0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17" t="s">
        <v>86</v>
      </c>
      <c r="BK88" s="194">
        <f t="shared" si="9"/>
        <v>0</v>
      </c>
      <c r="BL88" s="17" t="s">
        <v>156</v>
      </c>
      <c r="BM88" s="17" t="s">
        <v>159</v>
      </c>
    </row>
    <row r="89" spans="2:65" s="1" customFormat="1" ht="16.5" customHeight="1">
      <c r="B89" s="35"/>
      <c r="C89" s="183" t="s">
        <v>137</v>
      </c>
      <c r="D89" s="183" t="s">
        <v>141</v>
      </c>
      <c r="E89" s="184" t="s">
        <v>160</v>
      </c>
      <c r="F89" s="185" t="s">
        <v>161</v>
      </c>
      <c r="G89" s="186" t="s">
        <v>144</v>
      </c>
      <c r="H89" s="187">
        <v>1</v>
      </c>
      <c r="I89" s="188"/>
      <c r="J89" s="189">
        <f t="shared" si="0"/>
        <v>0</v>
      </c>
      <c r="K89" s="185" t="s">
        <v>32</v>
      </c>
      <c r="L89" s="39"/>
      <c r="M89" s="190" t="s">
        <v>32</v>
      </c>
      <c r="N89" s="191" t="s">
        <v>49</v>
      </c>
      <c r="O89" s="61"/>
      <c r="P89" s="192">
        <f t="shared" si="1"/>
        <v>0</v>
      </c>
      <c r="Q89" s="192">
        <v>0</v>
      </c>
      <c r="R89" s="192">
        <f t="shared" si="2"/>
        <v>0</v>
      </c>
      <c r="S89" s="192">
        <v>0</v>
      </c>
      <c r="T89" s="193">
        <f t="shared" si="3"/>
        <v>0</v>
      </c>
      <c r="AR89" s="17" t="s">
        <v>156</v>
      </c>
      <c r="AT89" s="17" t="s">
        <v>141</v>
      </c>
      <c r="AU89" s="17" t="s">
        <v>21</v>
      </c>
      <c r="AY89" s="17" t="s">
        <v>138</v>
      </c>
      <c r="BE89" s="194">
        <f t="shared" si="4"/>
        <v>0</v>
      </c>
      <c r="BF89" s="194">
        <f t="shared" si="5"/>
        <v>0</v>
      </c>
      <c r="BG89" s="194">
        <f t="shared" si="6"/>
        <v>0</v>
      </c>
      <c r="BH89" s="194">
        <f t="shared" si="7"/>
        <v>0</v>
      </c>
      <c r="BI89" s="194">
        <f t="shared" si="8"/>
        <v>0</v>
      </c>
      <c r="BJ89" s="17" t="s">
        <v>86</v>
      </c>
      <c r="BK89" s="194">
        <f t="shared" si="9"/>
        <v>0</v>
      </c>
      <c r="BL89" s="17" t="s">
        <v>156</v>
      </c>
      <c r="BM89" s="17" t="s">
        <v>162</v>
      </c>
    </row>
    <row r="90" spans="2:65" s="1" customFormat="1" ht="16.5" customHeight="1">
      <c r="B90" s="35"/>
      <c r="C90" s="183" t="s">
        <v>163</v>
      </c>
      <c r="D90" s="183" t="s">
        <v>141</v>
      </c>
      <c r="E90" s="184" t="s">
        <v>164</v>
      </c>
      <c r="F90" s="185" t="s">
        <v>165</v>
      </c>
      <c r="G90" s="186" t="s">
        <v>144</v>
      </c>
      <c r="H90" s="187">
        <v>1</v>
      </c>
      <c r="I90" s="188"/>
      <c r="J90" s="189">
        <f t="shared" si="0"/>
        <v>0</v>
      </c>
      <c r="K90" s="185" t="s">
        <v>32</v>
      </c>
      <c r="L90" s="39"/>
      <c r="M90" s="190" t="s">
        <v>32</v>
      </c>
      <c r="N90" s="191" t="s">
        <v>49</v>
      </c>
      <c r="O90" s="61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AR90" s="17" t="s">
        <v>156</v>
      </c>
      <c r="AT90" s="17" t="s">
        <v>141</v>
      </c>
      <c r="AU90" s="17" t="s">
        <v>21</v>
      </c>
      <c r="AY90" s="17" t="s">
        <v>138</v>
      </c>
      <c r="BE90" s="194">
        <f t="shared" si="4"/>
        <v>0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17" t="s">
        <v>86</v>
      </c>
      <c r="BK90" s="194">
        <f t="shared" si="9"/>
        <v>0</v>
      </c>
      <c r="BL90" s="17" t="s">
        <v>156</v>
      </c>
      <c r="BM90" s="17" t="s">
        <v>166</v>
      </c>
    </row>
    <row r="91" spans="2:65" s="1" customFormat="1" ht="16.5" customHeight="1">
      <c r="B91" s="35"/>
      <c r="C91" s="183" t="s">
        <v>167</v>
      </c>
      <c r="D91" s="183" t="s">
        <v>141</v>
      </c>
      <c r="E91" s="184" t="s">
        <v>168</v>
      </c>
      <c r="F91" s="185" t="s">
        <v>169</v>
      </c>
      <c r="G91" s="186" t="s">
        <v>144</v>
      </c>
      <c r="H91" s="187">
        <v>1</v>
      </c>
      <c r="I91" s="188"/>
      <c r="J91" s="189">
        <f t="shared" si="0"/>
        <v>0</v>
      </c>
      <c r="K91" s="185" t="s">
        <v>32</v>
      </c>
      <c r="L91" s="39"/>
      <c r="M91" s="190" t="s">
        <v>32</v>
      </c>
      <c r="N91" s="191" t="s">
        <v>49</v>
      </c>
      <c r="O91" s="61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17" t="s">
        <v>156</v>
      </c>
      <c r="AT91" s="17" t="s">
        <v>141</v>
      </c>
      <c r="AU91" s="17" t="s">
        <v>21</v>
      </c>
      <c r="AY91" s="17" t="s">
        <v>138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17" t="s">
        <v>86</v>
      </c>
      <c r="BK91" s="194">
        <f t="shared" si="9"/>
        <v>0</v>
      </c>
      <c r="BL91" s="17" t="s">
        <v>156</v>
      </c>
      <c r="BM91" s="17" t="s">
        <v>170</v>
      </c>
    </row>
    <row r="92" spans="2:65" s="1" customFormat="1" ht="16.5" customHeight="1">
      <c r="B92" s="35"/>
      <c r="C92" s="183" t="s">
        <v>171</v>
      </c>
      <c r="D92" s="183" t="s">
        <v>141</v>
      </c>
      <c r="E92" s="184" t="s">
        <v>172</v>
      </c>
      <c r="F92" s="185" t="s">
        <v>173</v>
      </c>
      <c r="G92" s="186" t="s">
        <v>144</v>
      </c>
      <c r="H92" s="187">
        <v>1</v>
      </c>
      <c r="I92" s="188"/>
      <c r="J92" s="189">
        <f t="shared" si="0"/>
        <v>0</v>
      </c>
      <c r="K92" s="185" t="s">
        <v>32</v>
      </c>
      <c r="L92" s="39"/>
      <c r="M92" s="190" t="s">
        <v>32</v>
      </c>
      <c r="N92" s="191" t="s">
        <v>49</v>
      </c>
      <c r="O92" s="61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17" t="s">
        <v>156</v>
      </c>
      <c r="AT92" s="17" t="s">
        <v>141</v>
      </c>
      <c r="AU92" s="17" t="s">
        <v>21</v>
      </c>
      <c r="AY92" s="17" t="s">
        <v>138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17" t="s">
        <v>86</v>
      </c>
      <c r="BK92" s="194">
        <f t="shared" si="9"/>
        <v>0</v>
      </c>
      <c r="BL92" s="17" t="s">
        <v>156</v>
      </c>
      <c r="BM92" s="17" t="s">
        <v>174</v>
      </c>
    </row>
    <row r="93" spans="2:65" s="11" customFormat="1" ht="22.9" customHeight="1">
      <c r="B93" s="167"/>
      <c r="C93" s="168"/>
      <c r="D93" s="169" t="s">
        <v>77</v>
      </c>
      <c r="E93" s="181" t="s">
        <v>175</v>
      </c>
      <c r="F93" s="181" t="s">
        <v>176</v>
      </c>
      <c r="G93" s="168"/>
      <c r="H93" s="168"/>
      <c r="I93" s="171"/>
      <c r="J93" s="182">
        <f>BK93</f>
        <v>0</v>
      </c>
      <c r="K93" s="168"/>
      <c r="L93" s="173"/>
      <c r="M93" s="174"/>
      <c r="N93" s="175"/>
      <c r="O93" s="175"/>
      <c r="P93" s="176">
        <f>SUM(P94:P97)</f>
        <v>0</v>
      </c>
      <c r="Q93" s="175"/>
      <c r="R93" s="176">
        <f>SUM(R94:R97)</f>
        <v>0</v>
      </c>
      <c r="S93" s="175"/>
      <c r="T93" s="177">
        <f>SUM(T94:T97)</f>
        <v>0</v>
      </c>
      <c r="AR93" s="178" t="s">
        <v>137</v>
      </c>
      <c r="AT93" s="179" t="s">
        <v>77</v>
      </c>
      <c r="AU93" s="179" t="s">
        <v>86</v>
      </c>
      <c r="AY93" s="178" t="s">
        <v>138</v>
      </c>
      <c r="BK93" s="180">
        <f>SUM(BK94:BK97)</f>
        <v>0</v>
      </c>
    </row>
    <row r="94" spans="2:65" s="1" customFormat="1" ht="16.5" customHeight="1">
      <c r="B94" s="35"/>
      <c r="C94" s="183" t="s">
        <v>177</v>
      </c>
      <c r="D94" s="183" t="s">
        <v>141</v>
      </c>
      <c r="E94" s="184" t="s">
        <v>178</v>
      </c>
      <c r="F94" s="185" t="s">
        <v>179</v>
      </c>
      <c r="G94" s="186" t="s">
        <v>144</v>
      </c>
      <c r="H94" s="187">
        <v>1</v>
      </c>
      <c r="I94" s="188"/>
      <c r="J94" s="189">
        <f>ROUND(I94*H94,2)</f>
        <v>0</v>
      </c>
      <c r="K94" s="185" t="s">
        <v>150</v>
      </c>
      <c r="L94" s="39"/>
      <c r="M94" s="190" t="s">
        <v>32</v>
      </c>
      <c r="N94" s="191" t="s">
        <v>49</v>
      </c>
      <c r="O94" s="61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17" t="s">
        <v>146</v>
      </c>
      <c r="AT94" s="17" t="s">
        <v>141</v>
      </c>
      <c r="AU94" s="17" t="s">
        <v>21</v>
      </c>
      <c r="AY94" s="17" t="s">
        <v>138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7" t="s">
        <v>86</v>
      </c>
      <c r="BK94" s="194">
        <f>ROUND(I94*H94,2)</f>
        <v>0</v>
      </c>
      <c r="BL94" s="17" t="s">
        <v>146</v>
      </c>
      <c r="BM94" s="17" t="s">
        <v>180</v>
      </c>
    </row>
    <row r="95" spans="2:65" s="1" customFormat="1" ht="16.5" customHeight="1">
      <c r="B95" s="35"/>
      <c r="C95" s="183" t="s">
        <v>181</v>
      </c>
      <c r="D95" s="183" t="s">
        <v>141</v>
      </c>
      <c r="E95" s="184" t="s">
        <v>182</v>
      </c>
      <c r="F95" s="185" t="s">
        <v>183</v>
      </c>
      <c r="G95" s="186" t="s">
        <v>144</v>
      </c>
      <c r="H95" s="187">
        <v>4</v>
      </c>
      <c r="I95" s="188"/>
      <c r="J95" s="189">
        <f>ROUND(I95*H95,2)</f>
        <v>0</v>
      </c>
      <c r="K95" s="185" t="s">
        <v>32</v>
      </c>
      <c r="L95" s="39"/>
      <c r="M95" s="190" t="s">
        <v>32</v>
      </c>
      <c r="N95" s="191" t="s">
        <v>49</v>
      </c>
      <c r="O95" s="61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AR95" s="17" t="s">
        <v>146</v>
      </c>
      <c r="AT95" s="17" t="s">
        <v>141</v>
      </c>
      <c r="AU95" s="17" t="s">
        <v>21</v>
      </c>
      <c r="AY95" s="17" t="s">
        <v>138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7" t="s">
        <v>86</v>
      </c>
      <c r="BK95" s="194">
        <f>ROUND(I95*H95,2)</f>
        <v>0</v>
      </c>
      <c r="BL95" s="17" t="s">
        <v>146</v>
      </c>
      <c r="BM95" s="17" t="s">
        <v>184</v>
      </c>
    </row>
    <row r="96" spans="2:65" s="1" customFormat="1" ht="19.5">
      <c r="B96" s="35"/>
      <c r="C96" s="36"/>
      <c r="D96" s="195" t="s">
        <v>185</v>
      </c>
      <c r="E96" s="36"/>
      <c r="F96" s="196" t="s">
        <v>186</v>
      </c>
      <c r="G96" s="36"/>
      <c r="H96" s="36"/>
      <c r="I96" s="113"/>
      <c r="J96" s="36"/>
      <c r="K96" s="36"/>
      <c r="L96" s="39"/>
      <c r="M96" s="197"/>
      <c r="N96" s="61"/>
      <c r="O96" s="61"/>
      <c r="P96" s="61"/>
      <c r="Q96" s="61"/>
      <c r="R96" s="61"/>
      <c r="S96" s="61"/>
      <c r="T96" s="62"/>
      <c r="AT96" s="17" t="s">
        <v>185</v>
      </c>
      <c r="AU96" s="17" t="s">
        <v>21</v>
      </c>
    </row>
    <row r="97" spans="2:65" s="1" customFormat="1" ht="16.5" customHeight="1">
      <c r="B97" s="35"/>
      <c r="C97" s="183" t="s">
        <v>187</v>
      </c>
      <c r="D97" s="183" t="s">
        <v>141</v>
      </c>
      <c r="E97" s="184" t="s">
        <v>188</v>
      </c>
      <c r="F97" s="185" t="s">
        <v>189</v>
      </c>
      <c r="G97" s="186" t="s">
        <v>144</v>
      </c>
      <c r="H97" s="187">
        <v>1</v>
      </c>
      <c r="I97" s="188"/>
      <c r="J97" s="189">
        <f>ROUND(I97*H97,2)</f>
        <v>0</v>
      </c>
      <c r="K97" s="185" t="s">
        <v>32</v>
      </c>
      <c r="L97" s="39"/>
      <c r="M97" s="198" t="s">
        <v>32</v>
      </c>
      <c r="N97" s="199" t="s">
        <v>49</v>
      </c>
      <c r="O97" s="200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17" t="s">
        <v>146</v>
      </c>
      <c r="AT97" s="17" t="s">
        <v>141</v>
      </c>
      <c r="AU97" s="17" t="s">
        <v>21</v>
      </c>
      <c r="AY97" s="17" t="s">
        <v>138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17" t="s">
        <v>86</v>
      </c>
      <c r="BK97" s="194">
        <f>ROUND(I97*H97,2)</f>
        <v>0</v>
      </c>
      <c r="BL97" s="17" t="s">
        <v>146</v>
      </c>
      <c r="BM97" s="17" t="s">
        <v>190</v>
      </c>
    </row>
    <row r="98" spans="2:65" s="1" customFormat="1" ht="6.95" customHeight="1">
      <c r="B98" s="47"/>
      <c r="C98" s="48"/>
      <c r="D98" s="48"/>
      <c r="E98" s="48"/>
      <c r="F98" s="48"/>
      <c r="G98" s="48"/>
      <c r="H98" s="48"/>
      <c r="I98" s="135"/>
      <c r="J98" s="48"/>
      <c r="K98" s="48"/>
      <c r="L98" s="39"/>
    </row>
  </sheetData>
  <sheetProtection algorithmName="SHA-512" hashValue="fagyWfkFn7N0dXdz9viXtJap+yNz49qttJjS7P+LuJaaengBvvu4y3So36ndC74J2g09aC+afRBTC4Xa0PpA/A==" saltValue="s3BX56e28y/XyxdalnUQYJ3p8KUHA34VEfZEfXaVpE7UbHk2g9XJstInMa2Ha6tV8SSlYaJMM/AzZx2f/80nNA==" spinCount="100000" sheet="1" objects="1" scenarios="1" formatColumns="0" formatRows="0" autoFilter="0"/>
  <autoFilter ref="C81:K97" xr:uid="{00000000-0009-0000-0000-000001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rintOptions horizontalCentered="1"/>
  <pageMargins left="0.39370078740157483" right="0.39370078740157483" top="0.39370078740157483" bottom="0.39370078740157483" header="0" footer="0"/>
  <pageSetup paperSize="9" scale="87" fitToHeight="100" orientation="landscape" blackAndWhite="1" r:id="rId1"/>
  <headerFooter>
    <oddFooter>&amp;CStrana &amp;P z &amp;N&amp;R&amp;A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7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7" t="s">
        <v>96</v>
      </c>
      <c r="AZ2" s="203" t="s">
        <v>191</v>
      </c>
      <c r="BA2" s="203" t="s">
        <v>32</v>
      </c>
      <c r="BB2" s="203" t="s">
        <v>32</v>
      </c>
      <c r="BC2" s="203" t="s">
        <v>192</v>
      </c>
      <c r="BD2" s="203" t="s">
        <v>21</v>
      </c>
    </row>
    <row r="3" spans="2:5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21</v>
      </c>
    </row>
    <row r="4" spans="2:56" ht="24.95" customHeight="1">
      <c r="B4" s="20"/>
      <c r="D4" s="111" t="s">
        <v>112</v>
      </c>
      <c r="L4" s="20"/>
      <c r="M4" s="24" t="s">
        <v>10</v>
      </c>
      <c r="AT4" s="17" t="s">
        <v>4</v>
      </c>
    </row>
    <row r="5" spans="2:56" ht="6.95" customHeight="1">
      <c r="B5" s="20"/>
      <c r="L5" s="20"/>
    </row>
    <row r="6" spans="2:56" ht="12" customHeight="1">
      <c r="B6" s="20"/>
      <c r="D6" s="112" t="s">
        <v>16</v>
      </c>
      <c r="L6" s="20"/>
    </row>
    <row r="7" spans="2:56" ht="16.5" customHeight="1">
      <c r="B7" s="20"/>
      <c r="E7" s="376" t="str">
        <f>'Rekapitulace stavby'!K6</f>
        <v>Klobouky u Brna - úprava Klobouckého potoka</v>
      </c>
      <c r="F7" s="377"/>
      <c r="G7" s="377"/>
      <c r="H7" s="377"/>
      <c r="L7" s="20"/>
    </row>
    <row r="8" spans="2:56" ht="12" customHeight="1">
      <c r="B8" s="20"/>
      <c r="D8" s="112" t="s">
        <v>113</v>
      </c>
      <c r="L8" s="20"/>
    </row>
    <row r="9" spans="2:56" s="1" customFormat="1" ht="16.5" customHeight="1">
      <c r="B9" s="39"/>
      <c r="E9" s="376" t="s">
        <v>193</v>
      </c>
      <c r="F9" s="379"/>
      <c r="G9" s="379"/>
      <c r="H9" s="379"/>
      <c r="I9" s="113"/>
      <c r="L9" s="39"/>
    </row>
    <row r="10" spans="2:56" s="1" customFormat="1" ht="12" customHeight="1">
      <c r="B10" s="39"/>
      <c r="D10" s="112" t="s">
        <v>194</v>
      </c>
      <c r="I10" s="113"/>
      <c r="L10" s="39"/>
    </row>
    <row r="11" spans="2:56" s="1" customFormat="1" ht="36.950000000000003" customHeight="1">
      <c r="B11" s="39"/>
      <c r="E11" s="378" t="s">
        <v>195</v>
      </c>
      <c r="F11" s="379"/>
      <c r="G11" s="379"/>
      <c r="H11" s="379"/>
      <c r="I11" s="113"/>
      <c r="L11" s="39"/>
    </row>
    <row r="12" spans="2:56" s="1" customFormat="1" ht="11.25">
      <c r="B12" s="39"/>
      <c r="I12" s="113"/>
      <c r="L12" s="39"/>
    </row>
    <row r="13" spans="2:56" s="1" customFormat="1" ht="12" customHeight="1">
      <c r="B13" s="39"/>
      <c r="D13" s="112" t="s">
        <v>18</v>
      </c>
      <c r="F13" s="17" t="s">
        <v>19</v>
      </c>
      <c r="I13" s="114" t="s">
        <v>20</v>
      </c>
      <c r="J13" s="17" t="s">
        <v>32</v>
      </c>
      <c r="L13" s="39"/>
    </row>
    <row r="14" spans="2:56" s="1" customFormat="1" ht="12" customHeight="1">
      <c r="B14" s="39"/>
      <c r="D14" s="112" t="s">
        <v>22</v>
      </c>
      <c r="F14" s="17" t="s">
        <v>23</v>
      </c>
      <c r="I14" s="114" t="s">
        <v>24</v>
      </c>
      <c r="J14" s="115" t="str">
        <f>'Rekapitulace stavby'!AN8</f>
        <v>16. 5. 2017</v>
      </c>
      <c r="L14" s="39"/>
    </row>
    <row r="15" spans="2:56" s="1" customFormat="1" ht="10.9" customHeight="1">
      <c r="B15" s="39"/>
      <c r="I15" s="113"/>
      <c r="L15" s="39"/>
    </row>
    <row r="16" spans="2:56" s="1" customFormat="1" ht="12" customHeight="1">
      <c r="B16" s="39"/>
      <c r="D16" s="112" t="s">
        <v>30</v>
      </c>
      <c r="I16" s="114" t="s">
        <v>31</v>
      </c>
      <c r="J16" s="17" t="s">
        <v>32</v>
      </c>
      <c r="L16" s="39"/>
    </row>
    <row r="17" spans="2:12" s="1" customFormat="1" ht="18" customHeight="1">
      <c r="B17" s="39"/>
      <c r="E17" s="17" t="s">
        <v>33</v>
      </c>
      <c r="I17" s="114" t="s">
        <v>34</v>
      </c>
      <c r="J17" s="17" t="s">
        <v>32</v>
      </c>
      <c r="L17" s="39"/>
    </row>
    <row r="18" spans="2:12" s="1" customFormat="1" ht="6.95" customHeight="1">
      <c r="B18" s="39"/>
      <c r="I18" s="113"/>
      <c r="L18" s="39"/>
    </row>
    <row r="19" spans="2:12" s="1" customFormat="1" ht="12" customHeight="1">
      <c r="B19" s="39"/>
      <c r="D19" s="112" t="s">
        <v>35</v>
      </c>
      <c r="I19" s="114" t="s">
        <v>31</v>
      </c>
      <c r="J19" s="30" t="str">
        <f>'Rekapitulace stavby'!AN13</f>
        <v>Vyplň údaj</v>
      </c>
      <c r="L19" s="39"/>
    </row>
    <row r="20" spans="2:12" s="1" customFormat="1" ht="18" customHeight="1">
      <c r="B20" s="39"/>
      <c r="E20" s="380" t="str">
        <f>'Rekapitulace stavby'!E14</f>
        <v>Vyplň údaj</v>
      </c>
      <c r="F20" s="381"/>
      <c r="G20" s="381"/>
      <c r="H20" s="381"/>
      <c r="I20" s="114" t="s">
        <v>34</v>
      </c>
      <c r="J20" s="30" t="str">
        <f>'Rekapitulace stavby'!AN14</f>
        <v>Vyplň údaj</v>
      </c>
      <c r="L20" s="39"/>
    </row>
    <row r="21" spans="2:12" s="1" customFormat="1" ht="6.95" customHeight="1">
      <c r="B21" s="39"/>
      <c r="I21" s="113"/>
      <c r="L21" s="39"/>
    </row>
    <row r="22" spans="2:12" s="1" customFormat="1" ht="12" customHeight="1">
      <c r="B22" s="39"/>
      <c r="D22" s="112" t="s">
        <v>37</v>
      </c>
      <c r="I22" s="114" t="s">
        <v>31</v>
      </c>
      <c r="J22" s="17" t="s">
        <v>32</v>
      </c>
      <c r="L22" s="39"/>
    </row>
    <row r="23" spans="2:12" s="1" customFormat="1" ht="18" customHeight="1">
      <c r="B23" s="39"/>
      <c r="E23" s="17" t="s">
        <v>38</v>
      </c>
      <c r="I23" s="114" t="s">
        <v>34</v>
      </c>
      <c r="J23" s="17" t="s">
        <v>32</v>
      </c>
      <c r="L23" s="39"/>
    </row>
    <row r="24" spans="2:12" s="1" customFormat="1" ht="6.95" customHeight="1">
      <c r="B24" s="39"/>
      <c r="I24" s="113"/>
      <c r="L24" s="39"/>
    </row>
    <row r="25" spans="2:12" s="1" customFormat="1" ht="12" customHeight="1">
      <c r="B25" s="39"/>
      <c r="D25" s="112" t="s">
        <v>40</v>
      </c>
      <c r="I25" s="114" t="s">
        <v>31</v>
      </c>
      <c r="J25" s="17" t="str">
        <f>IF('Rekapitulace stavby'!AN19="","",'Rekapitulace stavby'!AN19)</f>
        <v/>
      </c>
      <c r="L25" s="39"/>
    </row>
    <row r="26" spans="2:12" s="1" customFormat="1" ht="18" customHeight="1">
      <c r="B26" s="39"/>
      <c r="E26" s="17" t="str">
        <f>IF('Rekapitulace stavby'!E20="","",'Rekapitulace stavby'!E20)</f>
        <v xml:space="preserve"> </v>
      </c>
      <c r="I26" s="114" t="s">
        <v>34</v>
      </c>
      <c r="J26" s="17" t="str">
        <f>IF('Rekapitulace stavby'!AN20="","",'Rekapitulace stavby'!AN20)</f>
        <v/>
      </c>
      <c r="L26" s="39"/>
    </row>
    <row r="27" spans="2:12" s="1" customFormat="1" ht="6.95" customHeight="1">
      <c r="B27" s="39"/>
      <c r="I27" s="113"/>
      <c r="L27" s="39"/>
    </row>
    <row r="28" spans="2:12" s="1" customFormat="1" ht="12" customHeight="1">
      <c r="B28" s="39"/>
      <c r="D28" s="112" t="s">
        <v>42</v>
      </c>
      <c r="I28" s="113"/>
      <c r="L28" s="39"/>
    </row>
    <row r="29" spans="2:12" s="7" customFormat="1" ht="16.5" customHeight="1">
      <c r="B29" s="116"/>
      <c r="E29" s="382" t="s">
        <v>32</v>
      </c>
      <c r="F29" s="382"/>
      <c r="G29" s="382"/>
      <c r="H29" s="382"/>
      <c r="I29" s="117"/>
      <c r="L29" s="116"/>
    </row>
    <row r="30" spans="2:12" s="1" customFormat="1" ht="6.95" customHeight="1">
      <c r="B30" s="39"/>
      <c r="I30" s="113"/>
      <c r="L30" s="39"/>
    </row>
    <row r="31" spans="2:12" s="1" customFormat="1" ht="6.95" customHeight="1">
      <c r="B31" s="39"/>
      <c r="D31" s="57"/>
      <c r="E31" s="57"/>
      <c r="F31" s="57"/>
      <c r="G31" s="57"/>
      <c r="H31" s="57"/>
      <c r="I31" s="118"/>
      <c r="J31" s="57"/>
      <c r="K31" s="57"/>
      <c r="L31" s="39"/>
    </row>
    <row r="32" spans="2:12" s="1" customFormat="1" ht="25.35" customHeight="1">
      <c r="B32" s="39"/>
      <c r="D32" s="119" t="s">
        <v>44</v>
      </c>
      <c r="I32" s="113"/>
      <c r="J32" s="120">
        <f>ROUND(J98, 2)</f>
        <v>0</v>
      </c>
      <c r="L32" s="39"/>
    </row>
    <row r="33" spans="2:12" s="1" customFormat="1" ht="6.95" customHeight="1">
      <c r="B33" s="39"/>
      <c r="D33" s="57"/>
      <c r="E33" s="57"/>
      <c r="F33" s="57"/>
      <c r="G33" s="57"/>
      <c r="H33" s="57"/>
      <c r="I33" s="118"/>
      <c r="J33" s="57"/>
      <c r="K33" s="57"/>
      <c r="L33" s="39"/>
    </row>
    <row r="34" spans="2:12" s="1" customFormat="1" ht="14.45" customHeight="1">
      <c r="B34" s="39"/>
      <c r="F34" s="121" t="s">
        <v>46</v>
      </c>
      <c r="I34" s="122" t="s">
        <v>45</v>
      </c>
      <c r="J34" s="121" t="s">
        <v>47</v>
      </c>
      <c r="L34" s="39"/>
    </row>
    <row r="35" spans="2:12" s="1" customFormat="1" ht="14.45" customHeight="1">
      <c r="B35" s="39"/>
      <c r="D35" s="112" t="s">
        <v>48</v>
      </c>
      <c r="E35" s="112" t="s">
        <v>49</v>
      </c>
      <c r="F35" s="123">
        <f>ROUND((SUM(BE98:BE249)),  2)</f>
        <v>0</v>
      </c>
      <c r="I35" s="124">
        <v>0.21</v>
      </c>
      <c r="J35" s="123">
        <f>ROUND(((SUM(BE98:BE249))*I35),  2)</f>
        <v>0</v>
      </c>
      <c r="L35" s="39"/>
    </row>
    <row r="36" spans="2:12" s="1" customFormat="1" ht="14.45" customHeight="1">
      <c r="B36" s="39"/>
      <c r="E36" s="112" t="s">
        <v>50</v>
      </c>
      <c r="F36" s="123">
        <f>ROUND((SUM(BF98:BF249)),  2)</f>
        <v>0</v>
      </c>
      <c r="I36" s="124">
        <v>0.15</v>
      </c>
      <c r="J36" s="123">
        <f>ROUND(((SUM(BF98:BF249))*I36),  2)</f>
        <v>0</v>
      </c>
      <c r="L36" s="39"/>
    </row>
    <row r="37" spans="2:12" s="1" customFormat="1" ht="14.45" hidden="1" customHeight="1">
      <c r="B37" s="39"/>
      <c r="E37" s="112" t="s">
        <v>51</v>
      </c>
      <c r="F37" s="123">
        <f>ROUND((SUM(BG98:BG249)),  2)</f>
        <v>0</v>
      </c>
      <c r="I37" s="124">
        <v>0.21</v>
      </c>
      <c r="J37" s="123">
        <f>0</f>
        <v>0</v>
      </c>
      <c r="L37" s="39"/>
    </row>
    <row r="38" spans="2:12" s="1" customFormat="1" ht="14.45" hidden="1" customHeight="1">
      <c r="B38" s="39"/>
      <c r="E38" s="112" t="s">
        <v>52</v>
      </c>
      <c r="F38" s="123">
        <f>ROUND((SUM(BH98:BH249)),  2)</f>
        <v>0</v>
      </c>
      <c r="I38" s="124">
        <v>0.15</v>
      </c>
      <c r="J38" s="123">
        <f>0</f>
        <v>0</v>
      </c>
      <c r="L38" s="39"/>
    </row>
    <row r="39" spans="2:12" s="1" customFormat="1" ht="14.45" hidden="1" customHeight="1">
      <c r="B39" s="39"/>
      <c r="E39" s="112" t="s">
        <v>53</v>
      </c>
      <c r="F39" s="123">
        <f>ROUND((SUM(BI98:BI249)),  2)</f>
        <v>0</v>
      </c>
      <c r="I39" s="124">
        <v>0</v>
      </c>
      <c r="J39" s="123">
        <f>0</f>
        <v>0</v>
      </c>
      <c r="L39" s="39"/>
    </row>
    <row r="40" spans="2:12" s="1" customFormat="1" ht="6.95" customHeight="1">
      <c r="B40" s="39"/>
      <c r="I40" s="113"/>
      <c r="L40" s="39"/>
    </row>
    <row r="41" spans="2:12" s="1" customFormat="1" ht="25.35" customHeight="1">
      <c r="B41" s="39"/>
      <c r="C41" s="125"/>
      <c r="D41" s="126" t="s">
        <v>54</v>
      </c>
      <c r="E41" s="127"/>
      <c r="F41" s="127"/>
      <c r="G41" s="128" t="s">
        <v>55</v>
      </c>
      <c r="H41" s="129" t="s">
        <v>56</v>
      </c>
      <c r="I41" s="130"/>
      <c r="J41" s="131">
        <f>SUM(J32:J39)</f>
        <v>0</v>
      </c>
      <c r="K41" s="132"/>
      <c r="L41" s="39"/>
    </row>
    <row r="42" spans="2:12" s="1" customFormat="1" ht="14.45" customHeight="1">
      <c r="B42" s="133"/>
      <c r="C42" s="134"/>
      <c r="D42" s="134"/>
      <c r="E42" s="134"/>
      <c r="F42" s="134"/>
      <c r="G42" s="134"/>
      <c r="H42" s="134"/>
      <c r="I42" s="135"/>
      <c r="J42" s="134"/>
      <c r="K42" s="134"/>
      <c r="L42" s="39"/>
    </row>
    <row r="46" spans="2:12" s="1" customFormat="1" ht="6.95" customHeight="1">
      <c r="B46" s="136"/>
      <c r="C46" s="137"/>
      <c r="D46" s="137"/>
      <c r="E46" s="137"/>
      <c r="F46" s="137"/>
      <c r="G46" s="137"/>
      <c r="H46" s="137"/>
      <c r="I46" s="138"/>
      <c r="J46" s="137"/>
      <c r="K46" s="137"/>
      <c r="L46" s="39"/>
    </row>
    <row r="47" spans="2:12" s="1" customFormat="1" ht="24.95" customHeight="1">
      <c r="B47" s="35"/>
      <c r="C47" s="23" t="s">
        <v>115</v>
      </c>
      <c r="D47" s="36"/>
      <c r="E47" s="36"/>
      <c r="F47" s="36"/>
      <c r="G47" s="36"/>
      <c r="H47" s="36"/>
      <c r="I47" s="113"/>
      <c r="J47" s="36"/>
      <c r="K47" s="36"/>
      <c r="L47" s="39"/>
    </row>
    <row r="48" spans="2:12" s="1" customFormat="1" ht="6.95" customHeight="1">
      <c r="B48" s="35"/>
      <c r="C48" s="36"/>
      <c r="D48" s="36"/>
      <c r="E48" s="36"/>
      <c r="F48" s="36"/>
      <c r="G48" s="36"/>
      <c r="H48" s="36"/>
      <c r="I48" s="113"/>
      <c r="J48" s="36"/>
      <c r="K48" s="36"/>
      <c r="L48" s="39"/>
    </row>
    <row r="49" spans="2:47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13"/>
      <c r="J49" s="36"/>
      <c r="K49" s="36"/>
      <c r="L49" s="39"/>
    </row>
    <row r="50" spans="2:47" s="1" customFormat="1" ht="16.5" customHeight="1">
      <c r="B50" s="35"/>
      <c r="C50" s="36"/>
      <c r="D50" s="36"/>
      <c r="E50" s="383" t="str">
        <f>E7</f>
        <v>Klobouky u Brna - úprava Klobouckého potoka</v>
      </c>
      <c r="F50" s="384"/>
      <c r="G50" s="384"/>
      <c r="H50" s="384"/>
      <c r="I50" s="113"/>
      <c r="J50" s="36"/>
      <c r="K50" s="36"/>
      <c r="L50" s="39"/>
    </row>
    <row r="51" spans="2:47" ht="12" customHeight="1">
      <c r="B51" s="21"/>
      <c r="C51" s="29" t="s">
        <v>113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5"/>
      <c r="C52" s="36"/>
      <c r="D52" s="36"/>
      <c r="E52" s="383" t="s">
        <v>193</v>
      </c>
      <c r="F52" s="351"/>
      <c r="G52" s="351"/>
      <c r="H52" s="351"/>
      <c r="I52" s="113"/>
      <c r="J52" s="36"/>
      <c r="K52" s="36"/>
      <c r="L52" s="39"/>
    </row>
    <row r="53" spans="2:47" s="1" customFormat="1" ht="12" customHeight="1">
      <c r="B53" s="35"/>
      <c r="C53" s="29" t="s">
        <v>194</v>
      </c>
      <c r="D53" s="36"/>
      <c r="E53" s="36"/>
      <c r="F53" s="36"/>
      <c r="G53" s="36"/>
      <c r="H53" s="36"/>
      <c r="I53" s="113"/>
      <c r="J53" s="36"/>
      <c r="K53" s="36"/>
      <c r="L53" s="39"/>
    </row>
    <row r="54" spans="2:47" s="1" customFormat="1" ht="16.5" customHeight="1">
      <c r="B54" s="35"/>
      <c r="C54" s="36"/>
      <c r="D54" s="36"/>
      <c r="E54" s="352" t="str">
        <f>E11</f>
        <v>SO 01.1.1 - Úprava toku km 0,884 80 - 1,407 70</v>
      </c>
      <c r="F54" s="351"/>
      <c r="G54" s="351"/>
      <c r="H54" s="351"/>
      <c r="I54" s="113"/>
      <c r="J54" s="36"/>
      <c r="K54" s="36"/>
      <c r="L54" s="39"/>
    </row>
    <row r="55" spans="2:47" s="1" customFormat="1" ht="6.95" customHeight="1">
      <c r="B55" s="35"/>
      <c r="C55" s="36"/>
      <c r="D55" s="36"/>
      <c r="E55" s="36"/>
      <c r="F55" s="36"/>
      <c r="G55" s="36"/>
      <c r="H55" s="36"/>
      <c r="I55" s="113"/>
      <c r="J55" s="36"/>
      <c r="K55" s="36"/>
      <c r="L55" s="39"/>
    </row>
    <row r="56" spans="2:47" s="1" customFormat="1" ht="12" customHeight="1">
      <c r="B56" s="35"/>
      <c r="C56" s="29" t="s">
        <v>22</v>
      </c>
      <c r="D56" s="36"/>
      <c r="E56" s="36"/>
      <c r="F56" s="27" t="str">
        <f>F14</f>
        <v>Klobouky u Brna</v>
      </c>
      <c r="G56" s="36"/>
      <c r="H56" s="36"/>
      <c r="I56" s="114" t="s">
        <v>24</v>
      </c>
      <c r="J56" s="56" t="str">
        <f>IF(J14="","",J14)</f>
        <v>16. 5. 2017</v>
      </c>
      <c r="K56" s="36"/>
      <c r="L56" s="39"/>
    </row>
    <row r="57" spans="2:47" s="1" customFormat="1" ht="6.95" customHeight="1">
      <c r="B57" s="35"/>
      <c r="C57" s="36"/>
      <c r="D57" s="36"/>
      <c r="E57" s="36"/>
      <c r="F57" s="36"/>
      <c r="G57" s="36"/>
      <c r="H57" s="36"/>
      <c r="I57" s="113"/>
      <c r="J57" s="36"/>
      <c r="K57" s="36"/>
      <c r="L57" s="39"/>
    </row>
    <row r="58" spans="2:47" s="1" customFormat="1" ht="13.7" customHeight="1">
      <c r="B58" s="35"/>
      <c r="C58" s="29" t="s">
        <v>30</v>
      </c>
      <c r="D58" s="36"/>
      <c r="E58" s="36"/>
      <c r="F58" s="27" t="str">
        <f>E17</f>
        <v>Město Klobouky u Brna</v>
      </c>
      <c r="G58" s="36"/>
      <c r="H58" s="36"/>
      <c r="I58" s="114" t="s">
        <v>37</v>
      </c>
      <c r="J58" s="33" t="str">
        <f>E23</f>
        <v>Aquatis, a.s.</v>
      </c>
      <c r="K58" s="36"/>
      <c r="L58" s="39"/>
    </row>
    <row r="59" spans="2:47" s="1" customFormat="1" ht="13.7" customHeight="1">
      <c r="B59" s="35"/>
      <c r="C59" s="29" t="s">
        <v>35</v>
      </c>
      <c r="D59" s="36"/>
      <c r="E59" s="36"/>
      <c r="F59" s="27" t="str">
        <f>IF(E20="","",E20)</f>
        <v>Vyplň údaj</v>
      </c>
      <c r="G59" s="36"/>
      <c r="H59" s="36"/>
      <c r="I59" s="114" t="s">
        <v>40</v>
      </c>
      <c r="J59" s="33" t="str">
        <f>E26</f>
        <v xml:space="preserve"> </v>
      </c>
      <c r="K59" s="36"/>
      <c r="L59" s="39"/>
    </row>
    <row r="60" spans="2:47" s="1" customFormat="1" ht="10.35" customHeight="1">
      <c r="B60" s="35"/>
      <c r="C60" s="36"/>
      <c r="D60" s="36"/>
      <c r="E60" s="36"/>
      <c r="F60" s="36"/>
      <c r="G60" s="36"/>
      <c r="H60" s="36"/>
      <c r="I60" s="113"/>
      <c r="J60" s="36"/>
      <c r="K60" s="36"/>
      <c r="L60" s="39"/>
    </row>
    <row r="61" spans="2:47" s="1" customFormat="1" ht="29.25" customHeight="1">
      <c r="B61" s="35"/>
      <c r="C61" s="139" t="s">
        <v>116</v>
      </c>
      <c r="D61" s="140"/>
      <c r="E61" s="140"/>
      <c r="F61" s="140"/>
      <c r="G61" s="140"/>
      <c r="H61" s="140"/>
      <c r="I61" s="141"/>
      <c r="J61" s="142" t="s">
        <v>117</v>
      </c>
      <c r="K61" s="140"/>
      <c r="L61" s="39"/>
    </row>
    <row r="62" spans="2:47" s="1" customFormat="1" ht="10.35" customHeight="1">
      <c r="B62" s="35"/>
      <c r="C62" s="36"/>
      <c r="D62" s="36"/>
      <c r="E62" s="36"/>
      <c r="F62" s="36"/>
      <c r="G62" s="36"/>
      <c r="H62" s="36"/>
      <c r="I62" s="113"/>
      <c r="J62" s="36"/>
      <c r="K62" s="36"/>
      <c r="L62" s="39"/>
    </row>
    <row r="63" spans="2:47" s="1" customFormat="1" ht="22.9" customHeight="1">
      <c r="B63" s="35"/>
      <c r="C63" s="143" t="s">
        <v>76</v>
      </c>
      <c r="D63" s="36"/>
      <c r="E63" s="36"/>
      <c r="F63" s="36"/>
      <c r="G63" s="36"/>
      <c r="H63" s="36"/>
      <c r="I63" s="113"/>
      <c r="J63" s="74">
        <f>J98</f>
        <v>0</v>
      </c>
      <c r="K63" s="36"/>
      <c r="L63" s="39"/>
      <c r="AU63" s="17" t="s">
        <v>118</v>
      </c>
    </row>
    <row r="64" spans="2:47" s="8" customFormat="1" ht="24.95" customHeight="1">
      <c r="B64" s="144"/>
      <c r="C64" s="145"/>
      <c r="D64" s="146" t="s">
        <v>196</v>
      </c>
      <c r="E64" s="147"/>
      <c r="F64" s="147"/>
      <c r="G64" s="147"/>
      <c r="H64" s="147"/>
      <c r="I64" s="148"/>
      <c r="J64" s="149">
        <f>J99</f>
        <v>0</v>
      </c>
      <c r="K64" s="145"/>
      <c r="L64" s="150"/>
    </row>
    <row r="65" spans="2:12" s="9" customFormat="1" ht="19.899999999999999" customHeight="1">
      <c r="B65" s="151"/>
      <c r="C65" s="95"/>
      <c r="D65" s="152" t="s">
        <v>197</v>
      </c>
      <c r="E65" s="153"/>
      <c r="F65" s="153"/>
      <c r="G65" s="153"/>
      <c r="H65" s="153"/>
      <c r="I65" s="154"/>
      <c r="J65" s="155">
        <f>J100</f>
        <v>0</v>
      </c>
      <c r="K65" s="95"/>
      <c r="L65" s="156"/>
    </row>
    <row r="66" spans="2:12" s="9" customFormat="1" ht="19.899999999999999" customHeight="1">
      <c r="B66" s="151"/>
      <c r="C66" s="95"/>
      <c r="D66" s="152" t="s">
        <v>198</v>
      </c>
      <c r="E66" s="153"/>
      <c r="F66" s="153"/>
      <c r="G66" s="153"/>
      <c r="H66" s="153"/>
      <c r="I66" s="154"/>
      <c r="J66" s="155">
        <f>J186</f>
        <v>0</v>
      </c>
      <c r="K66" s="95"/>
      <c r="L66" s="156"/>
    </row>
    <row r="67" spans="2:12" s="9" customFormat="1" ht="19.899999999999999" customHeight="1">
      <c r="B67" s="151"/>
      <c r="C67" s="95"/>
      <c r="D67" s="152" t="s">
        <v>199</v>
      </c>
      <c r="E67" s="153"/>
      <c r="F67" s="153"/>
      <c r="G67" s="153"/>
      <c r="H67" s="153"/>
      <c r="I67" s="154"/>
      <c r="J67" s="155">
        <f>J193</f>
        <v>0</v>
      </c>
      <c r="K67" s="95"/>
      <c r="L67" s="156"/>
    </row>
    <row r="68" spans="2:12" s="9" customFormat="1" ht="19.899999999999999" customHeight="1">
      <c r="B68" s="151"/>
      <c r="C68" s="95"/>
      <c r="D68" s="152" t="s">
        <v>200</v>
      </c>
      <c r="E68" s="153"/>
      <c r="F68" s="153"/>
      <c r="G68" s="153"/>
      <c r="H68" s="153"/>
      <c r="I68" s="154"/>
      <c r="J68" s="155">
        <f>J202</f>
        <v>0</v>
      </c>
      <c r="K68" s="95"/>
      <c r="L68" s="156"/>
    </row>
    <row r="69" spans="2:12" s="9" customFormat="1" ht="19.899999999999999" customHeight="1">
      <c r="B69" s="151"/>
      <c r="C69" s="95"/>
      <c r="D69" s="152" t="s">
        <v>201</v>
      </c>
      <c r="E69" s="153"/>
      <c r="F69" s="153"/>
      <c r="G69" s="153"/>
      <c r="H69" s="153"/>
      <c r="I69" s="154"/>
      <c r="J69" s="155">
        <f>J228</f>
        <v>0</v>
      </c>
      <c r="K69" s="95"/>
      <c r="L69" s="156"/>
    </row>
    <row r="70" spans="2:12" s="9" customFormat="1" ht="19.899999999999999" customHeight="1">
      <c r="B70" s="151"/>
      <c r="C70" s="95"/>
      <c r="D70" s="152" t="s">
        <v>202</v>
      </c>
      <c r="E70" s="153"/>
      <c r="F70" s="153"/>
      <c r="G70" s="153"/>
      <c r="H70" s="153"/>
      <c r="I70" s="154"/>
      <c r="J70" s="155">
        <f>J231</f>
        <v>0</v>
      </c>
      <c r="K70" s="95"/>
      <c r="L70" s="156"/>
    </row>
    <row r="71" spans="2:12" s="9" customFormat="1" ht="19.899999999999999" customHeight="1">
      <c r="B71" s="151"/>
      <c r="C71" s="95"/>
      <c r="D71" s="152" t="s">
        <v>203</v>
      </c>
      <c r="E71" s="153"/>
      <c r="F71" s="153"/>
      <c r="G71" s="153"/>
      <c r="H71" s="153"/>
      <c r="I71" s="154"/>
      <c r="J71" s="155">
        <f>J233</f>
        <v>0</v>
      </c>
      <c r="K71" s="95"/>
      <c r="L71" s="156"/>
    </row>
    <row r="72" spans="2:12" s="9" customFormat="1" ht="19.899999999999999" customHeight="1">
      <c r="B72" s="151"/>
      <c r="C72" s="95"/>
      <c r="D72" s="152" t="s">
        <v>204</v>
      </c>
      <c r="E72" s="153"/>
      <c r="F72" s="153"/>
      <c r="G72" s="153"/>
      <c r="H72" s="153"/>
      <c r="I72" s="154"/>
      <c r="J72" s="155">
        <f>J236</f>
        <v>0</v>
      </c>
      <c r="K72" s="95"/>
      <c r="L72" s="156"/>
    </row>
    <row r="73" spans="2:12" s="9" customFormat="1" ht="19.899999999999999" customHeight="1">
      <c r="B73" s="151"/>
      <c r="C73" s="95"/>
      <c r="D73" s="152" t="s">
        <v>205</v>
      </c>
      <c r="E73" s="153"/>
      <c r="F73" s="153"/>
      <c r="G73" s="153"/>
      <c r="H73" s="153"/>
      <c r="I73" s="154"/>
      <c r="J73" s="155">
        <f>J239</f>
        <v>0</v>
      </c>
      <c r="K73" s="95"/>
      <c r="L73" s="156"/>
    </row>
    <row r="74" spans="2:12" s="9" customFormat="1" ht="19.899999999999999" customHeight="1">
      <c r="B74" s="151"/>
      <c r="C74" s="95"/>
      <c r="D74" s="152" t="s">
        <v>206</v>
      </c>
      <c r="E74" s="153"/>
      <c r="F74" s="153"/>
      <c r="G74" s="153"/>
      <c r="H74" s="153"/>
      <c r="I74" s="154"/>
      <c r="J74" s="155">
        <f>J244</f>
        <v>0</v>
      </c>
      <c r="K74" s="95"/>
      <c r="L74" s="156"/>
    </row>
    <row r="75" spans="2:12" s="8" customFormat="1" ht="24.95" customHeight="1">
      <c r="B75" s="144"/>
      <c r="C75" s="145"/>
      <c r="D75" s="146" t="s">
        <v>207</v>
      </c>
      <c r="E75" s="147"/>
      <c r="F75" s="147"/>
      <c r="G75" s="147"/>
      <c r="H75" s="147"/>
      <c r="I75" s="148"/>
      <c r="J75" s="149">
        <f>J246</f>
        <v>0</v>
      </c>
      <c r="K75" s="145"/>
      <c r="L75" s="150"/>
    </row>
    <row r="76" spans="2:12" s="9" customFormat="1" ht="19.899999999999999" customHeight="1">
      <c r="B76" s="151"/>
      <c r="C76" s="95"/>
      <c r="D76" s="152" t="s">
        <v>208</v>
      </c>
      <c r="E76" s="153"/>
      <c r="F76" s="153"/>
      <c r="G76" s="153"/>
      <c r="H76" s="153"/>
      <c r="I76" s="154"/>
      <c r="J76" s="155">
        <f>J247</f>
        <v>0</v>
      </c>
      <c r="K76" s="95"/>
      <c r="L76" s="156"/>
    </row>
    <row r="77" spans="2:12" s="1" customFormat="1" ht="21.75" customHeight="1">
      <c r="B77" s="35"/>
      <c r="C77" s="36"/>
      <c r="D77" s="36"/>
      <c r="E77" s="36"/>
      <c r="F77" s="36"/>
      <c r="G77" s="36"/>
      <c r="H77" s="36"/>
      <c r="I77" s="113"/>
      <c r="J77" s="36"/>
      <c r="K77" s="36"/>
      <c r="L77" s="39"/>
    </row>
    <row r="78" spans="2:12" s="1" customFormat="1" ht="6.95" customHeight="1">
      <c r="B78" s="47"/>
      <c r="C78" s="48"/>
      <c r="D78" s="48"/>
      <c r="E78" s="48"/>
      <c r="F78" s="48"/>
      <c r="G78" s="48"/>
      <c r="H78" s="48"/>
      <c r="I78" s="135"/>
      <c r="J78" s="48"/>
      <c r="K78" s="48"/>
      <c r="L78" s="39"/>
    </row>
    <row r="82" spans="2:12" s="1" customFormat="1" ht="6.95" customHeight="1">
      <c r="B82" s="49"/>
      <c r="C82" s="50"/>
      <c r="D82" s="50"/>
      <c r="E82" s="50"/>
      <c r="F82" s="50"/>
      <c r="G82" s="50"/>
      <c r="H82" s="50"/>
      <c r="I82" s="138"/>
      <c r="J82" s="50"/>
      <c r="K82" s="50"/>
      <c r="L82" s="39"/>
    </row>
    <row r="83" spans="2:12" s="1" customFormat="1" ht="24.95" customHeight="1">
      <c r="B83" s="35"/>
      <c r="C83" s="23" t="s">
        <v>122</v>
      </c>
      <c r="D83" s="36"/>
      <c r="E83" s="36"/>
      <c r="F83" s="36"/>
      <c r="G83" s="36"/>
      <c r="H83" s="36"/>
      <c r="I83" s="113"/>
      <c r="J83" s="36"/>
      <c r="K83" s="36"/>
      <c r="L83" s="39"/>
    </row>
    <row r="84" spans="2:12" s="1" customFormat="1" ht="6.95" customHeight="1">
      <c r="B84" s="35"/>
      <c r="C84" s="36"/>
      <c r="D84" s="36"/>
      <c r="E84" s="36"/>
      <c r="F84" s="36"/>
      <c r="G84" s="36"/>
      <c r="H84" s="36"/>
      <c r="I84" s="113"/>
      <c r="J84" s="36"/>
      <c r="K84" s="36"/>
      <c r="L84" s="39"/>
    </row>
    <row r="85" spans="2:12" s="1" customFormat="1" ht="12" customHeight="1">
      <c r="B85" s="35"/>
      <c r="C85" s="29" t="s">
        <v>16</v>
      </c>
      <c r="D85" s="36"/>
      <c r="E85" s="36"/>
      <c r="F85" s="36"/>
      <c r="G85" s="36"/>
      <c r="H85" s="36"/>
      <c r="I85" s="113"/>
      <c r="J85" s="36"/>
      <c r="K85" s="36"/>
      <c r="L85" s="39"/>
    </row>
    <row r="86" spans="2:12" s="1" customFormat="1" ht="16.5" customHeight="1">
      <c r="B86" s="35"/>
      <c r="C86" s="36"/>
      <c r="D86" s="36"/>
      <c r="E86" s="383" t="str">
        <f>E7</f>
        <v>Klobouky u Brna - úprava Klobouckého potoka</v>
      </c>
      <c r="F86" s="384"/>
      <c r="G86" s="384"/>
      <c r="H86" s="384"/>
      <c r="I86" s="113"/>
      <c r="J86" s="36"/>
      <c r="K86" s="36"/>
      <c r="L86" s="39"/>
    </row>
    <row r="87" spans="2:12" ht="12" customHeight="1">
      <c r="B87" s="21"/>
      <c r="C87" s="29" t="s">
        <v>113</v>
      </c>
      <c r="D87" s="22"/>
      <c r="E87" s="22"/>
      <c r="F87" s="22"/>
      <c r="G87" s="22"/>
      <c r="H87" s="22"/>
      <c r="J87" s="22"/>
      <c r="K87" s="22"/>
      <c r="L87" s="20"/>
    </row>
    <row r="88" spans="2:12" s="1" customFormat="1" ht="16.5" customHeight="1">
      <c r="B88" s="35"/>
      <c r="C88" s="36"/>
      <c r="D88" s="36"/>
      <c r="E88" s="383" t="s">
        <v>193</v>
      </c>
      <c r="F88" s="351"/>
      <c r="G88" s="351"/>
      <c r="H88" s="351"/>
      <c r="I88" s="113"/>
      <c r="J88" s="36"/>
      <c r="K88" s="36"/>
      <c r="L88" s="39"/>
    </row>
    <row r="89" spans="2:12" s="1" customFormat="1" ht="12" customHeight="1">
      <c r="B89" s="35"/>
      <c r="C89" s="29" t="s">
        <v>194</v>
      </c>
      <c r="D89" s="36"/>
      <c r="E89" s="36"/>
      <c r="F89" s="36"/>
      <c r="G89" s="36"/>
      <c r="H89" s="36"/>
      <c r="I89" s="113"/>
      <c r="J89" s="36"/>
      <c r="K89" s="36"/>
      <c r="L89" s="39"/>
    </row>
    <row r="90" spans="2:12" s="1" customFormat="1" ht="16.5" customHeight="1">
      <c r="B90" s="35"/>
      <c r="C90" s="36"/>
      <c r="D90" s="36"/>
      <c r="E90" s="352" t="str">
        <f>E11</f>
        <v>SO 01.1.1 - Úprava toku km 0,884 80 - 1,407 70</v>
      </c>
      <c r="F90" s="351"/>
      <c r="G90" s="351"/>
      <c r="H90" s="351"/>
      <c r="I90" s="113"/>
      <c r="J90" s="36"/>
      <c r="K90" s="36"/>
      <c r="L90" s="39"/>
    </row>
    <row r="91" spans="2:12" s="1" customFormat="1" ht="6.95" customHeight="1">
      <c r="B91" s="35"/>
      <c r="C91" s="36"/>
      <c r="D91" s="36"/>
      <c r="E91" s="36"/>
      <c r="F91" s="36"/>
      <c r="G91" s="36"/>
      <c r="H91" s="36"/>
      <c r="I91" s="113"/>
      <c r="J91" s="36"/>
      <c r="K91" s="36"/>
      <c r="L91" s="39"/>
    </row>
    <row r="92" spans="2:12" s="1" customFormat="1" ht="12" customHeight="1">
      <c r="B92" s="35"/>
      <c r="C92" s="29" t="s">
        <v>22</v>
      </c>
      <c r="D92" s="36"/>
      <c r="E92" s="36"/>
      <c r="F92" s="27" t="str">
        <f>F14</f>
        <v>Klobouky u Brna</v>
      </c>
      <c r="G92" s="36"/>
      <c r="H92" s="36"/>
      <c r="I92" s="114" t="s">
        <v>24</v>
      </c>
      <c r="J92" s="56" t="str">
        <f>IF(J14="","",J14)</f>
        <v>16. 5. 2017</v>
      </c>
      <c r="K92" s="36"/>
      <c r="L92" s="39"/>
    </row>
    <row r="93" spans="2:12" s="1" customFormat="1" ht="6.95" customHeight="1">
      <c r="B93" s="35"/>
      <c r="C93" s="36"/>
      <c r="D93" s="36"/>
      <c r="E93" s="36"/>
      <c r="F93" s="36"/>
      <c r="G93" s="36"/>
      <c r="H93" s="36"/>
      <c r="I93" s="113"/>
      <c r="J93" s="36"/>
      <c r="K93" s="36"/>
      <c r="L93" s="39"/>
    </row>
    <row r="94" spans="2:12" s="1" customFormat="1" ht="13.7" customHeight="1">
      <c r="B94" s="35"/>
      <c r="C94" s="29" t="s">
        <v>30</v>
      </c>
      <c r="D94" s="36"/>
      <c r="E94" s="36"/>
      <c r="F94" s="27" t="str">
        <f>E17</f>
        <v>Město Klobouky u Brna</v>
      </c>
      <c r="G94" s="36"/>
      <c r="H94" s="36"/>
      <c r="I94" s="114" t="s">
        <v>37</v>
      </c>
      <c r="J94" s="33" t="str">
        <f>E23</f>
        <v>Aquatis, a.s.</v>
      </c>
      <c r="K94" s="36"/>
      <c r="L94" s="39"/>
    </row>
    <row r="95" spans="2:12" s="1" customFormat="1" ht="13.7" customHeight="1">
      <c r="B95" s="35"/>
      <c r="C95" s="29" t="s">
        <v>35</v>
      </c>
      <c r="D95" s="36"/>
      <c r="E95" s="36"/>
      <c r="F95" s="27" t="str">
        <f>IF(E20="","",E20)</f>
        <v>Vyplň údaj</v>
      </c>
      <c r="G95" s="36"/>
      <c r="H95" s="36"/>
      <c r="I95" s="114" t="s">
        <v>40</v>
      </c>
      <c r="J95" s="33" t="str">
        <f>E26</f>
        <v xml:space="preserve"> </v>
      </c>
      <c r="K95" s="36"/>
      <c r="L95" s="39"/>
    </row>
    <row r="96" spans="2:12" s="1" customFormat="1" ht="10.35" customHeight="1">
      <c r="B96" s="35"/>
      <c r="C96" s="36"/>
      <c r="D96" s="36"/>
      <c r="E96" s="36"/>
      <c r="F96" s="36"/>
      <c r="G96" s="36"/>
      <c r="H96" s="36"/>
      <c r="I96" s="113"/>
      <c r="J96" s="36"/>
      <c r="K96" s="36"/>
      <c r="L96" s="39"/>
    </row>
    <row r="97" spans="2:65" s="10" customFormat="1" ht="29.25" customHeight="1">
      <c r="B97" s="157"/>
      <c r="C97" s="158" t="s">
        <v>123</v>
      </c>
      <c r="D97" s="159" t="s">
        <v>63</v>
      </c>
      <c r="E97" s="159" t="s">
        <v>59</v>
      </c>
      <c r="F97" s="159" t="s">
        <v>60</v>
      </c>
      <c r="G97" s="159" t="s">
        <v>124</v>
      </c>
      <c r="H97" s="159" t="s">
        <v>125</v>
      </c>
      <c r="I97" s="160" t="s">
        <v>126</v>
      </c>
      <c r="J97" s="159" t="s">
        <v>117</v>
      </c>
      <c r="K97" s="161" t="s">
        <v>127</v>
      </c>
      <c r="L97" s="162"/>
      <c r="M97" s="65" t="s">
        <v>32</v>
      </c>
      <c r="N97" s="66" t="s">
        <v>48</v>
      </c>
      <c r="O97" s="66" t="s">
        <v>128</v>
      </c>
      <c r="P97" s="66" t="s">
        <v>129</v>
      </c>
      <c r="Q97" s="66" t="s">
        <v>130</v>
      </c>
      <c r="R97" s="66" t="s">
        <v>131</v>
      </c>
      <c r="S97" s="66" t="s">
        <v>132</v>
      </c>
      <c r="T97" s="67" t="s">
        <v>133</v>
      </c>
    </row>
    <row r="98" spans="2:65" s="1" customFormat="1" ht="22.9" customHeight="1">
      <c r="B98" s="35"/>
      <c r="C98" s="72" t="s">
        <v>134</v>
      </c>
      <c r="D98" s="36"/>
      <c r="E98" s="36"/>
      <c r="F98" s="36"/>
      <c r="G98" s="36"/>
      <c r="H98" s="36"/>
      <c r="I98" s="113"/>
      <c r="J98" s="163">
        <f>BK98</f>
        <v>0</v>
      </c>
      <c r="K98" s="36"/>
      <c r="L98" s="39"/>
      <c r="M98" s="68"/>
      <c r="N98" s="69"/>
      <c r="O98" s="69"/>
      <c r="P98" s="164">
        <f>P99+P246</f>
        <v>0</v>
      </c>
      <c r="Q98" s="69"/>
      <c r="R98" s="164">
        <f>R99+R246</f>
        <v>4946.3778176000005</v>
      </c>
      <c r="S98" s="69"/>
      <c r="T98" s="165">
        <f>T99+T246</f>
        <v>1.7077499999999999</v>
      </c>
      <c r="AT98" s="17" t="s">
        <v>77</v>
      </c>
      <c r="AU98" s="17" t="s">
        <v>118</v>
      </c>
      <c r="BK98" s="166">
        <f>BK99+BK246</f>
        <v>0</v>
      </c>
    </row>
    <row r="99" spans="2:65" s="11" customFormat="1" ht="25.9" customHeight="1">
      <c r="B99" s="167"/>
      <c r="C99" s="168"/>
      <c r="D99" s="169" t="s">
        <v>77</v>
      </c>
      <c r="E99" s="170" t="s">
        <v>209</v>
      </c>
      <c r="F99" s="170" t="s">
        <v>210</v>
      </c>
      <c r="G99" s="168"/>
      <c r="H99" s="168"/>
      <c r="I99" s="171"/>
      <c r="J99" s="172">
        <f>BK99</f>
        <v>0</v>
      </c>
      <c r="K99" s="168"/>
      <c r="L99" s="173"/>
      <c r="M99" s="174"/>
      <c r="N99" s="175"/>
      <c r="O99" s="175"/>
      <c r="P99" s="176">
        <f>P100+P186+P193+P202+P228+P231+P233+P236+P239+P244</f>
        <v>0</v>
      </c>
      <c r="Q99" s="175"/>
      <c r="R99" s="176">
        <f>R100+R186+R193+R202+R228+R231+R233+R236+R239+R244</f>
        <v>4944.7927376000007</v>
      </c>
      <c r="S99" s="175"/>
      <c r="T99" s="177">
        <f>T100+T186+T193+T202+T228+T231+T233+T236+T239+T244</f>
        <v>1.7077499999999999</v>
      </c>
      <c r="AR99" s="178" t="s">
        <v>86</v>
      </c>
      <c r="AT99" s="179" t="s">
        <v>77</v>
      </c>
      <c r="AU99" s="179" t="s">
        <v>78</v>
      </c>
      <c r="AY99" s="178" t="s">
        <v>138</v>
      </c>
      <c r="BK99" s="180">
        <f>BK100+BK186+BK193+BK202+BK228+BK231+BK233+BK236+BK239+BK244</f>
        <v>0</v>
      </c>
    </row>
    <row r="100" spans="2:65" s="11" customFormat="1" ht="22.9" customHeight="1">
      <c r="B100" s="167"/>
      <c r="C100" s="168"/>
      <c r="D100" s="169" t="s">
        <v>77</v>
      </c>
      <c r="E100" s="181" t="s">
        <v>86</v>
      </c>
      <c r="F100" s="181" t="s">
        <v>211</v>
      </c>
      <c r="G100" s="168"/>
      <c r="H100" s="168"/>
      <c r="I100" s="171"/>
      <c r="J100" s="182">
        <f>BK100</f>
        <v>0</v>
      </c>
      <c r="K100" s="168"/>
      <c r="L100" s="173"/>
      <c r="M100" s="174"/>
      <c r="N100" s="175"/>
      <c r="O100" s="175"/>
      <c r="P100" s="176">
        <f>SUM(P101:P185)</f>
        <v>0</v>
      </c>
      <c r="Q100" s="175"/>
      <c r="R100" s="176">
        <f>SUM(R101:R185)</f>
        <v>255.688638</v>
      </c>
      <c r="S100" s="175"/>
      <c r="T100" s="177">
        <f>SUM(T101:T185)</f>
        <v>0</v>
      </c>
      <c r="AR100" s="178" t="s">
        <v>86</v>
      </c>
      <c r="AT100" s="179" t="s">
        <v>77</v>
      </c>
      <c r="AU100" s="179" t="s">
        <v>86</v>
      </c>
      <c r="AY100" s="178" t="s">
        <v>138</v>
      </c>
      <c r="BK100" s="180">
        <f>SUM(BK101:BK185)</f>
        <v>0</v>
      </c>
    </row>
    <row r="101" spans="2:65" s="1" customFormat="1" ht="22.5" customHeight="1">
      <c r="B101" s="35"/>
      <c r="C101" s="183" t="s">
        <v>86</v>
      </c>
      <c r="D101" s="183" t="s">
        <v>141</v>
      </c>
      <c r="E101" s="184" t="s">
        <v>212</v>
      </c>
      <c r="F101" s="185" t="s">
        <v>213</v>
      </c>
      <c r="G101" s="186" t="s">
        <v>214</v>
      </c>
      <c r="H101" s="187">
        <v>1250</v>
      </c>
      <c r="I101" s="188"/>
      <c r="J101" s="189">
        <f>ROUND(I101*H101,2)</f>
        <v>0</v>
      </c>
      <c r="K101" s="185" t="s">
        <v>215</v>
      </c>
      <c r="L101" s="39"/>
      <c r="M101" s="190" t="s">
        <v>32</v>
      </c>
      <c r="N101" s="191" t="s">
        <v>49</v>
      </c>
      <c r="O101" s="61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17" t="s">
        <v>156</v>
      </c>
      <c r="AT101" s="17" t="s">
        <v>141</v>
      </c>
      <c r="AU101" s="17" t="s">
        <v>21</v>
      </c>
      <c r="AY101" s="17" t="s">
        <v>138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7" t="s">
        <v>86</v>
      </c>
      <c r="BK101" s="194">
        <f>ROUND(I101*H101,2)</f>
        <v>0</v>
      </c>
      <c r="BL101" s="17" t="s">
        <v>156</v>
      </c>
      <c r="BM101" s="17" t="s">
        <v>216</v>
      </c>
    </row>
    <row r="102" spans="2:65" s="12" customFormat="1" ht="11.25">
      <c r="B102" s="204"/>
      <c r="C102" s="205"/>
      <c r="D102" s="195" t="s">
        <v>217</v>
      </c>
      <c r="E102" s="206" t="s">
        <v>32</v>
      </c>
      <c r="F102" s="207" t="s">
        <v>218</v>
      </c>
      <c r="G102" s="205"/>
      <c r="H102" s="208">
        <v>1250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217</v>
      </c>
      <c r="AU102" s="214" t="s">
        <v>21</v>
      </c>
      <c r="AV102" s="12" t="s">
        <v>21</v>
      </c>
      <c r="AW102" s="12" t="s">
        <v>39</v>
      </c>
      <c r="AX102" s="12" t="s">
        <v>86</v>
      </c>
      <c r="AY102" s="214" t="s">
        <v>138</v>
      </c>
    </row>
    <row r="103" spans="2:65" s="1" customFormat="1" ht="16.5" customHeight="1">
      <c r="B103" s="35"/>
      <c r="C103" s="183" t="s">
        <v>21</v>
      </c>
      <c r="D103" s="183" t="s">
        <v>141</v>
      </c>
      <c r="E103" s="184" t="s">
        <v>219</v>
      </c>
      <c r="F103" s="185" t="s">
        <v>220</v>
      </c>
      <c r="G103" s="186" t="s">
        <v>214</v>
      </c>
      <c r="H103" s="187">
        <v>1250</v>
      </c>
      <c r="I103" s="188"/>
      <c r="J103" s="189">
        <f>ROUND(I103*H103,2)</f>
        <v>0</v>
      </c>
      <c r="K103" s="185" t="s">
        <v>215</v>
      </c>
      <c r="L103" s="39"/>
      <c r="M103" s="190" t="s">
        <v>32</v>
      </c>
      <c r="N103" s="191" t="s">
        <v>49</v>
      </c>
      <c r="O103" s="61"/>
      <c r="P103" s="192">
        <f>O103*H103</f>
        <v>0</v>
      </c>
      <c r="Q103" s="192">
        <v>1.8000000000000001E-4</v>
      </c>
      <c r="R103" s="192">
        <f>Q103*H103</f>
        <v>0.22500000000000001</v>
      </c>
      <c r="S103" s="192">
        <v>0</v>
      </c>
      <c r="T103" s="193">
        <f>S103*H103</f>
        <v>0</v>
      </c>
      <c r="AR103" s="17" t="s">
        <v>156</v>
      </c>
      <c r="AT103" s="17" t="s">
        <v>141</v>
      </c>
      <c r="AU103" s="17" t="s">
        <v>21</v>
      </c>
      <c r="AY103" s="17" t="s">
        <v>138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7" t="s">
        <v>86</v>
      </c>
      <c r="BK103" s="194">
        <f>ROUND(I103*H103,2)</f>
        <v>0</v>
      </c>
      <c r="BL103" s="17" t="s">
        <v>156</v>
      </c>
      <c r="BM103" s="17" t="s">
        <v>221</v>
      </c>
    </row>
    <row r="104" spans="2:65" s="1" customFormat="1" ht="16.5" customHeight="1">
      <c r="B104" s="35"/>
      <c r="C104" s="183" t="s">
        <v>152</v>
      </c>
      <c r="D104" s="183" t="s">
        <v>141</v>
      </c>
      <c r="E104" s="184" t="s">
        <v>222</v>
      </c>
      <c r="F104" s="185" t="s">
        <v>223</v>
      </c>
      <c r="G104" s="186" t="s">
        <v>224</v>
      </c>
      <c r="H104" s="187">
        <v>23</v>
      </c>
      <c r="I104" s="188"/>
      <c r="J104" s="189">
        <f>ROUND(I104*H104,2)</f>
        <v>0</v>
      </c>
      <c r="K104" s="185" t="s">
        <v>215</v>
      </c>
      <c r="L104" s="39"/>
      <c r="M104" s="190" t="s">
        <v>32</v>
      </c>
      <c r="N104" s="191" t="s">
        <v>49</v>
      </c>
      <c r="O104" s="61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AR104" s="17" t="s">
        <v>156</v>
      </c>
      <c r="AT104" s="17" t="s">
        <v>141</v>
      </c>
      <c r="AU104" s="17" t="s">
        <v>21</v>
      </c>
      <c r="AY104" s="17" t="s">
        <v>138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7" t="s">
        <v>86</v>
      </c>
      <c r="BK104" s="194">
        <f>ROUND(I104*H104,2)</f>
        <v>0</v>
      </c>
      <c r="BL104" s="17" t="s">
        <v>156</v>
      </c>
      <c r="BM104" s="17" t="s">
        <v>225</v>
      </c>
    </row>
    <row r="105" spans="2:65" s="1" customFormat="1" ht="16.5" customHeight="1">
      <c r="B105" s="35"/>
      <c r="C105" s="183" t="s">
        <v>156</v>
      </c>
      <c r="D105" s="183" t="s">
        <v>141</v>
      </c>
      <c r="E105" s="184" t="s">
        <v>226</v>
      </c>
      <c r="F105" s="185" t="s">
        <v>227</v>
      </c>
      <c r="G105" s="186" t="s">
        <v>224</v>
      </c>
      <c r="H105" s="187">
        <v>23</v>
      </c>
      <c r="I105" s="188"/>
      <c r="J105" s="189">
        <f>ROUND(I105*H105,2)</f>
        <v>0</v>
      </c>
      <c r="K105" s="185" t="s">
        <v>215</v>
      </c>
      <c r="L105" s="39"/>
      <c r="M105" s="190" t="s">
        <v>32</v>
      </c>
      <c r="N105" s="191" t="s">
        <v>49</v>
      </c>
      <c r="O105" s="61"/>
      <c r="P105" s="192">
        <f>O105*H105</f>
        <v>0</v>
      </c>
      <c r="Q105" s="192">
        <v>5.0000000000000002E-5</v>
      </c>
      <c r="R105" s="192">
        <f>Q105*H105</f>
        <v>1.15E-3</v>
      </c>
      <c r="S105" s="192">
        <v>0</v>
      </c>
      <c r="T105" s="193">
        <f>S105*H105</f>
        <v>0</v>
      </c>
      <c r="AR105" s="17" t="s">
        <v>156</v>
      </c>
      <c r="AT105" s="17" t="s">
        <v>141</v>
      </c>
      <c r="AU105" s="17" t="s">
        <v>21</v>
      </c>
      <c r="AY105" s="17" t="s">
        <v>138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7" t="s">
        <v>86</v>
      </c>
      <c r="BK105" s="194">
        <f>ROUND(I105*H105,2)</f>
        <v>0</v>
      </c>
      <c r="BL105" s="17" t="s">
        <v>156</v>
      </c>
      <c r="BM105" s="17" t="s">
        <v>228</v>
      </c>
    </row>
    <row r="106" spans="2:65" s="1" customFormat="1" ht="16.5" customHeight="1">
      <c r="B106" s="35"/>
      <c r="C106" s="183" t="s">
        <v>137</v>
      </c>
      <c r="D106" s="183" t="s">
        <v>141</v>
      </c>
      <c r="E106" s="184" t="s">
        <v>229</v>
      </c>
      <c r="F106" s="185" t="s">
        <v>230</v>
      </c>
      <c r="G106" s="186" t="s">
        <v>231</v>
      </c>
      <c r="H106" s="187">
        <v>522.9</v>
      </c>
      <c r="I106" s="188"/>
      <c r="J106" s="189">
        <f>ROUND(I106*H106,2)</f>
        <v>0</v>
      </c>
      <c r="K106" s="185" t="s">
        <v>215</v>
      </c>
      <c r="L106" s="39"/>
      <c r="M106" s="190" t="s">
        <v>32</v>
      </c>
      <c r="N106" s="191" t="s">
        <v>49</v>
      </c>
      <c r="O106" s="61"/>
      <c r="P106" s="192">
        <f>O106*H106</f>
        <v>0</v>
      </c>
      <c r="Q106" s="192">
        <v>1.559E-2</v>
      </c>
      <c r="R106" s="192">
        <f>Q106*H106</f>
        <v>8.1520109999999999</v>
      </c>
      <c r="S106" s="192">
        <v>0</v>
      </c>
      <c r="T106" s="193">
        <f>S106*H106</f>
        <v>0</v>
      </c>
      <c r="AR106" s="17" t="s">
        <v>156</v>
      </c>
      <c r="AT106" s="17" t="s">
        <v>141</v>
      </c>
      <c r="AU106" s="17" t="s">
        <v>21</v>
      </c>
      <c r="AY106" s="17" t="s">
        <v>138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7" t="s">
        <v>86</v>
      </c>
      <c r="BK106" s="194">
        <f>ROUND(I106*H106,2)</f>
        <v>0</v>
      </c>
      <c r="BL106" s="17" t="s">
        <v>156</v>
      </c>
      <c r="BM106" s="17" t="s">
        <v>232</v>
      </c>
    </row>
    <row r="107" spans="2:65" s="1" customFormat="1" ht="19.5">
      <c r="B107" s="35"/>
      <c r="C107" s="36"/>
      <c r="D107" s="195" t="s">
        <v>185</v>
      </c>
      <c r="E107" s="36"/>
      <c r="F107" s="196" t="s">
        <v>233</v>
      </c>
      <c r="G107" s="36"/>
      <c r="H107" s="36"/>
      <c r="I107" s="113"/>
      <c r="J107" s="36"/>
      <c r="K107" s="36"/>
      <c r="L107" s="39"/>
      <c r="M107" s="197"/>
      <c r="N107" s="61"/>
      <c r="O107" s="61"/>
      <c r="P107" s="61"/>
      <c r="Q107" s="61"/>
      <c r="R107" s="61"/>
      <c r="S107" s="61"/>
      <c r="T107" s="62"/>
      <c r="AT107" s="17" t="s">
        <v>185</v>
      </c>
      <c r="AU107" s="17" t="s">
        <v>21</v>
      </c>
    </row>
    <row r="108" spans="2:65" s="1" customFormat="1" ht="16.5" customHeight="1">
      <c r="B108" s="35"/>
      <c r="C108" s="183" t="s">
        <v>163</v>
      </c>
      <c r="D108" s="183" t="s">
        <v>141</v>
      </c>
      <c r="E108" s="184" t="s">
        <v>234</v>
      </c>
      <c r="F108" s="185" t="s">
        <v>235</v>
      </c>
      <c r="G108" s="186" t="s">
        <v>236</v>
      </c>
      <c r="H108" s="187">
        <v>2513.6</v>
      </c>
      <c r="I108" s="188"/>
      <c r="J108" s="189">
        <f>ROUND(I108*H108,2)</f>
        <v>0</v>
      </c>
      <c r="K108" s="185" t="s">
        <v>215</v>
      </c>
      <c r="L108" s="39"/>
      <c r="M108" s="190" t="s">
        <v>32</v>
      </c>
      <c r="N108" s="191" t="s">
        <v>49</v>
      </c>
      <c r="O108" s="61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AR108" s="17" t="s">
        <v>156</v>
      </c>
      <c r="AT108" s="17" t="s">
        <v>141</v>
      </c>
      <c r="AU108" s="17" t="s">
        <v>21</v>
      </c>
      <c r="AY108" s="17" t="s">
        <v>138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17" t="s">
        <v>86</v>
      </c>
      <c r="BK108" s="194">
        <f>ROUND(I108*H108,2)</f>
        <v>0</v>
      </c>
      <c r="BL108" s="17" t="s">
        <v>156</v>
      </c>
      <c r="BM108" s="17" t="s">
        <v>237</v>
      </c>
    </row>
    <row r="109" spans="2:65" s="12" customFormat="1" ht="11.25">
      <c r="B109" s="204"/>
      <c r="C109" s="205"/>
      <c r="D109" s="195" t="s">
        <v>217</v>
      </c>
      <c r="E109" s="206" t="s">
        <v>32</v>
      </c>
      <c r="F109" s="207" t="s">
        <v>238</v>
      </c>
      <c r="G109" s="205"/>
      <c r="H109" s="208">
        <v>2513.6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217</v>
      </c>
      <c r="AU109" s="214" t="s">
        <v>21</v>
      </c>
      <c r="AV109" s="12" t="s">
        <v>21</v>
      </c>
      <c r="AW109" s="12" t="s">
        <v>39</v>
      </c>
      <c r="AX109" s="12" t="s">
        <v>86</v>
      </c>
      <c r="AY109" s="214" t="s">
        <v>138</v>
      </c>
    </row>
    <row r="110" spans="2:65" s="1" customFormat="1" ht="16.5" customHeight="1">
      <c r="B110" s="35"/>
      <c r="C110" s="183" t="s">
        <v>167</v>
      </c>
      <c r="D110" s="183" t="s">
        <v>141</v>
      </c>
      <c r="E110" s="184" t="s">
        <v>239</v>
      </c>
      <c r="F110" s="185" t="s">
        <v>240</v>
      </c>
      <c r="G110" s="186" t="s">
        <v>241</v>
      </c>
      <c r="H110" s="187">
        <v>314</v>
      </c>
      <c r="I110" s="188"/>
      <c r="J110" s="189">
        <f>ROUND(I110*H110,2)</f>
        <v>0</v>
      </c>
      <c r="K110" s="185" t="s">
        <v>215</v>
      </c>
      <c r="L110" s="39"/>
      <c r="M110" s="190" t="s">
        <v>32</v>
      </c>
      <c r="N110" s="191" t="s">
        <v>49</v>
      </c>
      <c r="O110" s="61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17" t="s">
        <v>156</v>
      </c>
      <c r="AT110" s="17" t="s">
        <v>141</v>
      </c>
      <c r="AU110" s="17" t="s">
        <v>21</v>
      </c>
      <c r="AY110" s="17" t="s">
        <v>138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7" t="s">
        <v>86</v>
      </c>
      <c r="BK110" s="194">
        <f>ROUND(I110*H110,2)</f>
        <v>0</v>
      </c>
      <c r="BL110" s="17" t="s">
        <v>156</v>
      </c>
      <c r="BM110" s="17" t="s">
        <v>242</v>
      </c>
    </row>
    <row r="111" spans="2:65" s="1" customFormat="1" ht="22.5" customHeight="1">
      <c r="B111" s="35"/>
      <c r="C111" s="183" t="s">
        <v>171</v>
      </c>
      <c r="D111" s="183" t="s">
        <v>141</v>
      </c>
      <c r="E111" s="184" t="s">
        <v>243</v>
      </c>
      <c r="F111" s="185" t="s">
        <v>244</v>
      </c>
      <c r="G111" s="186" t="s">
        <v>245</v>
      </c>
      <c r="H111" s="187">
        <v>735.6</v>
      </c>
      <c r="I111" s="188"/>
      <c r="J111" s="189">
        <f>ROUND(I111*H111,2)</f>
        <v>0</v>
      </c>
      <c r="K111" s="185" t="s">
        <v>215</v>
      </c>
      <c r="L111" s="39"/>
      <c r="M111" s="190" t="s">
        <v>32</v>
      </c>
      <c r="N111" s="191" t="s">
        <v>49</v>
      </c>
      <c r="O111" s="61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17" t="s">
        <v>156</v>
      </c>
      <c r="AT111" s="17" t="s">
        <v>141</v>
      </c>
      <c r="AU111" s="17" t="s">
        <v>21</v>
      </c>
      <c r="AY111" s="17" t="s">
        <v>138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7" t="s">
        <v>86</v>
      </c>
      <c r="BK111" s="194">
        <f>ROUND(I111*H111,2)</f>
        <v>0</v>
      </c>
      <c r="BL111" s="17" t="s">
        <v>156</v>
      </c>
      <c r="BM111" s="17" t="s">
        <v>246</v>
      </c>
    </row>
    <row r="112" spans="2:65" s="12" customFormat="1" ht="11.25">
      <c r="B112" s="204"/>
      <c r="C112" s="205"/>
      <c r="D112" s="195" t="s">
        <v>217</v>
      </c>
      <c r="E112" s="206" t="s">
        <v>32</v>
      </c>
      <c r="F112" s="207" t="s">
        <v>247</v>
      </c>
      <c r="G112" s="205"/>
      <c r="H112" s="208">
        <v>735.6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217</v>
      </c>
      <c r="AU112" s="214" t="s">
        <v>21</v>
      </c>
      <c r="AV112" s="12" t="s">
        <v>21</v>
      </c>
      <c r="AW112" s="12" t="s">
        <v>39</v>
      </c>
      <c r="AX112" s="12" t="s">
        <v>86</v>
      </c>
      <c r="AY112" s="214" t="s">
        <v>138</v>
      </c>
    </row>
    <row r="113" spans="2:65" s="1" customFormat="1" ht="22.5" customHeight="1">
      <c r="B113" s="35"/>
      <c r="C113" s="183" t="s">
        <v>177</v>
      </c>
      <c r="D113" s="183" t="s">
        <v>141</v>
      </c>
      <c r="E113" s="184" t="s">
        <v>248</v>
      </c>
      <c r="F113" s="185" t="s">
        <v>249</v>
      </c>
      <c r="G113" s="186" t="s">
        <v>245</v>
      </c>
      <c r="H113" s="187">
        <v>94.5</v>
      </c>
      <c r="I113" s="188"/>
      <c r="J113" s="189">
        <f>ROUND(I113*H113,2)</f>
        <v>0</v>
      </c>
      <c r="K113" s="185" t="s">
        <v>215</v>
      </c>
      <c r="L113" s="39"/>
      <c r="M113" s="190" t="s">
        <v>32</v>
      </c>
      <c r="N113" s="191" t="s">
        <v>49</v>
      </c>
      <c r="O113" s="61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17" t="s">
        <v>156</v>
      </c>
      <c r="AT113" s="17" t="s">
        <v>141</v>
      </c>
      <c r="AU113" s="17" t="s">
        <v>21</v>
      </c>
      <c r="AY113" s="17" t="s">
        <v>138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7" t="s">
        <v>86</v>
      </c>
      <c r="BK113" s="194">
        <f>ROUND(I113*H113,2)</f>
        <v>0</v>
      </c>
      <c r="BL113" s="17" t="s">
        <v>156</v>
      </c>
      <c r="BM113" s="17" t="s">
        <v>250</v>
      </c>
    </row>
    <row r="114" spans="2:65" s="12" customFormat="1" ht="11.25">
      <c r="B114" s="204"/>
      <c r="C114" s="205"/>
      <c r="D114" s="195" t="s">
        <v>217</v>
      </c>
      <c r="E114" s="206" t="s">
        <v>32</v>
      </c>
      <c r="F114" s="207" t="s">
        <v>251</v>
      </c>
      <c r="G114" s="205"/>
      <c r="H114" s="208">
        <v>94.5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217</v>
      </c>
      <c r="AU114" s="214" t="s">
        <v>21</v>
      </c>
      <c r="AV114" s="12" t="s">
        <v>21</v>
      </c>
      <c r="AW114" s="12" t="s">
        <v>39</v>
      </c>
      <c r="AX114" s="12" t="s">
        <v>86</v>
      </c>
      <c r="AY114" s="214" t="s">
        <v>138</v>
      </c>
    </row>
    <row r="115" spans="2:65" s="1" customFormat="1" ht="22.5" customHeight="1">
      <c r="B115" s="35"/>
      <c r="C115" s="183" t="s">
        <v>181</v>
      </c>
      <c r="D115" s="183" t="s">
        <v>141</v>
      </c>
      <c r="E115" s="184" t="s">
        <v>252</v>
      </c>
      <c r="F115" s="185" t="s">
        <v>253</v>
      </c>
      <c r="G115" s="186" t="s">
        <v>245</v>
      </c>
      <c r="H115" s="187">
        <v>104.6</v>
      </c>
      <c r="I115" s="188"/>
      <c r="J115" s="189">
        <f>ROUND(I115*H115,2)</f>
        <v>0</v>
      </c>
      <c r="K115" s="185" t="s">
        <v>215</v>
      </c>
      <c r="L115" s="39"/>
      <c r="M115" s="190" t="s">
        <v>32</v>
      </c>
      <c r="N115" s="191" t="s">
        <v>49</v>
      </c>
      <c r="O115" s="61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AR115" s="17" t="s">
        <v>156</v>
      </c>
      <c r="AT115" s="17" t="s">
        <v>141</v>
      </c>
      <c r="AU115" s="17" t="s">
        <v>21</v>
      </c>
      <c r="AY115" s="17" t="s">
        <v>138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7" t="s">
        <v>86</v>
      </c>
      <c r="BK115" s="194">
        <f>ROUND(I115*H115,2)</f>
        <v>0</v>
      </c>
      <c r="BL115" s="17" t="s">
        <v>156</v>
      </c>
      <c r="BM115" s="17" t="s">
        <v>254</v>
      </c>
    </row>
    <row r="116" spans="2:65" s="12" customFormat="1" ht="11.25">
      <c r="B116" s="204"/>
      <c r="C116" s="205"/>
      <c r="D116" s="195" t="s">
        <v>217</v>
      </c>
      <c r="E116" s="206" t="s">
        <v>32</v>
      </c>
      <c r="F116" s="207" t="s">
        <v>255</v>
      </c>
      <c r="G116" s="205"/>
      <c r="H116" s="208">
        <v>104.6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217</v>
      </c>
      <c r="AU116" s="214" t="s">
        <v>21</v>
      </c>
      <c r="AV116" s="12" t="s">
        <v>21</v>
      </c>
      <c r="AW116" s="12" t="s">
        <v>39</v>
      </c>
      <c r="AX116" s="12" t="s">
        <v>86</v>
      </c>
      <c r="AY116" s="214" t="s">
        <v>138</v>
      </c>
    </row>
    <row r="117" spans="2:65" s="1" customFormat="1" ht="16.5" customHeight="1">
      <c r="B117" s="35"/>
      <c r="C117" s="183" t="s">
        <v>187</v>
      </c>
      <c r="D117" s="183" t="s">
        <v>141</v>
      </c>
      <c r="E117" s="184" t="s">
        <v>256</v>
      </c>
      <c r="F117" s="185" t="s">
        <v>257</v>
      </c>
      <c r="G117" s="186" t="s">
        <v>245</v>
      </c>
      <c r="H117" s="187">
        <v>5057.3999999999996</v>
      </c>
      <c r="I117" s="188"/>
      <c r="J117" s="189">
        <f>ROUND(I117*H117,2)</f>
        <v>0</v>
      </c>
      <c r="K117" s="185" t="s">
        <v>215</v>
      </c>
      <c r="L117" s="39"/>
      <c r="M117" s="190" t="s">
        <v>32</v>
      </c>
      <c r="N117" s="191" t="s">
        <v>49</v>
      </c>
      <c r="O117" s="61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17" t="s">
        <v>156</v>
      </c>
      <c r="AT117" s="17" t="s">
        <v>141</v>
      </c>
      <c r="AU117" s="17" t="s">
        <v>21</v>
      </c>
      <c r="AY117" s="17" t="s">
        <v>138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7" t="s">
        <v>86</v>
      </c>
      <c r="BK117" s="194">
        <f>ROUND(I117*H117,2)</f>
        <v>0</v>
      </c>
      <c r="BL117" s="17" t="s">
        <v>156</v>
      </c>
      <c r="BM117" s="17" t="s">
        <v>258</v>
      </c>
    </row>
    <row r="118" spans="2:65" s="12" customFormat="1" ht="11.25">
      <c r="B118" s="204"/>
      <c r="C118" s="205"/>
      <c r="D118" s="195" t="s">
        <v>217</v>
      </c>
      <c r="E118" s="206" t="s">
        <v>32</v>
      </c>
      <c r="F118" s="207" t="s">
        <v>259</v>
      </c>
      <c r="G118" s="205"/>
      <c r="H118" s="208">
        <v>5056.3999999999996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217</v>
      </c>
      <c r="AU118" s="214" t="s">
        <v>21</v>
      </c>
      <c r="AV118" s="12" t="s">
        <v>21</v>
      </c>
      <c r="AW118" s="12" t="s">
        <v>39</v>
      </c>
      <c r="AX118" s="12" t="s">
        <v>78</v>
      </c>
      <c r="AY118" s="214" t="s">
        <v>138</v>
      </c>
    </row>
    <row r="119" spans="2:65" s="12" customFormat="1" ht="11.25">
      <c r="B119" s="204"/>
      <c r="C119" s="205"/>
      <c r="D119" s="195" t="s">
        <v>217</v>
      </c>
      <c r="E119" s="206" t="s">
        <v>32</v>
      </c>
      <c r="F119" s="207" t="s">
        <v>260</v>
      </c>
      <c r="G119" s="205"/>
      <c r="H119" s="208">
        <v>1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217</v>
      </c>
      <c r="AU119" s="214" t="s">
        <v>21</v>
      </c>
      <c r="AV119" s="12" t="s">
        <v>21</v>
      </c>
      <c r="AW119" s="12" t="s">
        <v>39</v>
      </c>
      <c r="AX119" s="12" t="s">
        <v>78</v>
      </c>
      <c r="AY119" s="214" t="s">
        <v>138</v>
      </c>
    </row>
    <row r="120" spans="2:65" s="13" customFormat="1" ht="11.25">
      <c r="B120" s="215"/>
      <c r="C120" s="216"/>
      <c r="D120" s="195" t="s">
        <v>217</v>
      </c>
      <c r="E120" s="217" t="s">
        <v>32</v>
      </c>
      <c r="F120" s="218" t="s">
        <v>261</v>
      </c>
      <c r="G120" s="216"/>
      <c r="H120" s="219">
        <v>5057.3999999999996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217</v>
      </c>
      <c r="AU120" s="225" t="s">
        <v>21</v>
      </c>
      <c r="AV120" s="13" t="s">
        <v>156</v>
      </c>
      <c r="AW120" s="13" t="s">
        <v>39</v>
      </c>
      <c r="AX120" s="13" t="s">
        <v>86</v>
      </c>
      <c r="AY120" s="225" t="s">
        <v>138</v>
      </c>
    </row>
    <row r="121" spans="2:65" s="1" customFormat="1" ht="22.5" customHeight="1">
      <c r="B121" s="35"/>
      <c r="C121" s="183" t="s">
        <v>262</v>
      </c>
      <c r="D121" s="183" t="s">
        <v>141</v>
      </c>
      <c r="E121" s="184" t="s">
        <v>263</v>
      </c>
      <c r="F121" s="185" t="s">
        <v>264</v>
      </c>
      <c r="G121" s="186" t="s">
        <v>245</v>
      </c>
      <c r="H121" s="187">
        <v>42</v>
      </c>
      <c r="I121" s="188"/>
      <c r="J121" s="189">
        <f>ROUND(I121*H121,2)</f>
        <v>0</v>
      </c>
      <c r="K121" s="185" t="s">
        <v>215</v>
      </c>
      <c r="L121" s="39"/>
      <c r="M121" s="190" t="s">
        <v>32</v>
      </c>
      <c r="N121" s="191" t="s">
        <v>49</v>
      </c>
      <c r="O121" s="61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AR121" s="17" t="s">
        <v>156</v>
      </c>
      <c r="AT121" s="17" t="s">
        <v>141</v>
      </c>
      <c r="AU121" s="17" t="s">
        <v>21</v>
      </c>
      <c r="AY121" s="17" t="s">
        <v>138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7" t="s">
        <v>86</v>
      </c>
      <c r="BK121" s="194">
        <f>ROUND(I121*H121,2)</f>
        <v>0</v>
      </c>
      <c r="BL121" s="17" t="s">
        <v>156</v>
      </c>
      <c r="BM121" s="17" t="s">
        <v>265</v>
      </c>
    </row>
    <row r="122" spans="2:65" s="12" customFormat="1" ht="11.25">
      <c r="B122" s="204"/>
      <c r="C122" s="205"/>
      <c r="D122" s="195" t="s">
        <v>217</v>
      </c>
      <c r="E122" s="206" t="s">
        <v>32</v>
      </c>
      <c r="F122" s="207" t="s">
        <v>266</v>
      </c>
      <c r="G122" s="205"/>
      <c r="H122" s="208">
        <v>42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217</v>
      </c>
      <c r="AU122" s="214" t="s">
        <v>21</v>
      </c>
      <c r="AV122" s="12" t="s">
        <v>21</v>
      </c>
      <c r="AW122" s="12" t="s">
        <v>39</v>
      </c>
      <c r="AX122" s="12" t="s">
        <v>86</v>
      </c>
      <c r="AY122" s="214" t="s">
        <v>138</v>
      </c>
    </row>
    <row r="123" spans="2:65" s="1" customFormat="1" ht="16.5" customHeight="1">
      <c r="B123" s="35"/>
      <c r="C123" s="183" t="s">
        <v>267</v>
      </c>
      <c r="D123" s="183" t="s">
        <v>141</v>
      </c>
      <c r="E123" s="184" t="s">
        <v>268</v>
      </c>
      <c r="F123" s="185" t="s">
        <v>269</v>
      </c>
      <c r="G123" s="186" t="s">
        <v>231</v>
      </c>
      <c r="H123" s="187">
        <v>754</v>
      </c>
      <c r="I123" s="188"/>
      <c r="J123" s="189">
        <f>ROUND(I123*H123,2)</f>
        <v>0</v>
      </c>
      <c r="K123" s="185" t="s">
        <v>215</v>
      </c>
      <c r="L123" s="39"/>
      <c r="M123" s="190" t="s">
        <v>32</v>
      </c>
      <c r="N123" s="191" t="s">
        <v>49</v>
      </c>
      <c r="O123" s="61"/>
      <c r="P123" s="192">
        <f>O123*H123</f>
        <v>0</v>
      </c>
      <c r="Q123" s="192">
        <v>1.33E-3</v>
      </c>
      <c r="R123" s="192">
        <f>Q123*H123</f>
        <v>1.00282</v>
      </c>
      <c r="S123" s="192">
        <v>0</v>
      </c>
      <c r="T123" s="193">
        <f>S123*H123</f>
        <v>0</v>
      </c>
      <c r="AR123" s="17" t="s">
        <v>156</v>
      </c>
      <c r="AT123" s="17" t="s">
        <v>141</v>
      </c>
      <c r="AU123" s="17" t="s">
        <v>21</v>
      </c>
      <c r="AY123" s="17" t="s">
        <v>138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7" t="s">
        <v>86</v>
      </c>
      <c r="BK123" s="194">
        <f>ROUND(I123*H123,2)</f>
        <v>0</v>
      </c>
      <c r="BL123" s="17" t="s">
        <v>156</v>
      </c>
      <c r="BM123" s="17" t="s">
        <v>270</v>
      </c>
    </row>
    <row r="124" spans="2:65" s="12" customFormat="1" ht="11.25">
      <c r="B124" s="204"/>
      <c r="C124" s="205"/>
      <c r="D124" s="195" t="s">
        <v>217</v>
      </c>
      <c r="E124" s="206" t="s">
        <v>32</v>
      </c>
      <c r="F124" s="207" t="s">
        <v>271</v>
      </c>
      <c r="G124" s="205"/>
      <c r="H124" s="208">
        <v>754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217</v>
      </c>
      <c r="AU124" s="214" t="s">
        <v>21</v>
      </c>
      <c r="AV124" s="12" t="s">
        <v>21</v>
      </c>
      <c r="AW124" s="12" t="s">
        <v>39</v>
      </c>
      <c r="AX124" s="12" t="s">
        <v>86</v>
      </c>
      <c r="AY124" s="214" t="s">
        <v>138</v>
      </c>
    </row>
    <row r="125" spans="2:65" s="1" customFormat="1" ht="16.5" customHeight="1">
      <c r="B125" s="35"/>
      <c r="C125" s="226" t="s">
        <v>272</v>
      </c>
      <c r="D125" s="226" t="s">
        <v>273</v>
      </c>
      <c r="E125" s="227" t="s">
        <v>274</v>
      </c>
      <c r="F125" s="228" t="s">
        <v>275</v>
      </c>
      <c r="G125" s="229" t="s">
        <v>276</v>
      </c>
      <c r="H125" s="230">
        <v>5.0220000000000002</v>
      </c>
      <c r="I125" s="231"/>
      <c r="J125" s="232">
        <f>ROUND(I125*H125,2)</f>
        <v>0</v>
      </c>
      <c r="K125" s="228" t="s">
        <v>215</v>
      </c>
      <c r="L125" s="233"/>
      <c r="M125" s="234" t="s">
        <v>32</v>
      </c>
      <c r="N125" s="235" t="s">
        <v>49</v>
      </c>
      <c r="O125" s="61"/>
      <c r="P125" s="192">
        <f>O125*H125</f>
        <v>0</v>
      </c>
      <c r="Q125" s="192">
        <v>1</v>
      </c>
      <c r="R125" s="192">
        <f>Q125*H125</f>
        <v>5.0220000000000002</v>
      </c>
      <c r="S125" s="192">
        <v>0</v>
      </c>
      <c r="T125" s="193">
        <f>S125*H125</f>
        <v>0</v>
      </c>
      <c r="AR125" s="17" t="s">
        <v>171</v>
      </c>
      <c r="AT125" s="17" t="s">
        <v>273</v>
      </c>
      <c r="AU125" s="17" t="s">
        <v>21</v>
      </c>
      <c r="AY125" s="17" t="s">
        <v>138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7" t="s">
        <v>86</v>
      </c>
      <c r="BK125" s="194">
        <f>ROUND(I125*H125,2)</f>
        <v>0</v>
      </c>
      <c r="BL125" s="17" t="s">
        <v>156</v>
      </c>
      <c r="BM125" s="17" t="s">
        <v>277</v>
      </c>
    </row>
    <row r="126" spans="2:65" s="12" customFormat="1" ht="11.25">
      <c r="B126" s="204"/>
      <c r="C126" s="205"/>
      <c r="D126" s="195" t="s">
        <v>217</v>
      </c>
      <c r="E126" s="206" t="s">
        <v>32</v>
      </c>
      <c r="F126" s="207" t="s">
        <v>278</v>
      </c>
      <c r="G126" s="205"/>
      <c r="H126" s="208">
        <v>5.0220000000000002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217</v>
      </c>
      <c r="AU126" s="214" t="s">
        <v>21</v>
      </c>
      <c r="AV126" s="12" t="s">
        <v>21</v>
      </c>
      <c r="AW126" s="12" t="s">
        <v>39</v>
      </c>
      <c r="AX126" s="12" t="s">
        <v>86</v>
      </c>
      <c r="AY126" s="214" t="s">
        <v>138</v>
      </c>
    </row>
    <row r="127" spans="2:65" s="1" customFormat="1" ht="16.5" customHeight="1">
      <c r="B127" s="35"/>
      <c r="C127" s="183" t="s">
        <v>8</v>
      </c>
      <c r="D127" s="183" t="s">
        <v>141</v>
      </c>
      <c r="E127" s="184" t="s">
        <v>279</v>
      </c>
      <c r="F127" s="185" t="s">
        <v>280</v>
      </c>
      <c r="G127" s="186" t="s">
        <v>231</v>
      </c>
      <c r="H127" s="187">
        <v>754</v>
      </c>
      <c r="I127" s="188"/>
      <c r="J127" s="189">
        <f>ROUND(I127*H127,2)</f>
        <v>0</v>
      </c>
      <c r="K127" s="185" t="s">
        <v>215</v>
      </c>
      <c r="L127" s="39"/>
      <c r="M127" s="190" t="s">
        <v>32</v>
      </c>
      <c r="N127" s="191" t="s">
        <v>49</v>
      </c>
      <c r="O127" s="61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AR127" s="17" t="s">
        <v>156</v>
      </c>
      <c r="AT127" s="17" t="s">
        <v>141</v>
      </c>
      <c r="AU127" s="17" t="s">
        <v>21</v>
      </c>
      <c r="AY127" s="17" t="s">
        <v>138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7" t="s">
        <v>86</v>
      </c>
      <c r="BK127" s="194">
        <f>ROUND(I127*H127,2)</f>
        <v>0</v>
      </c>
      <c r="BL127" s="17" t="s">
        <v>156</v>
      </c>
      <c r="BM127" s="17" t="s">
        <v>281</v>
      </c>
    </row>
    <row r="128" spans="2:65" s="1" customFormat="1" ht="16.5" customHeight="1">
      <c r="B128" s="35"/>
      <c r="C128" s="183" t="s">
        <v>282</v>
      </c>
      <c r="D128" s="183" t="s">
        <v>141</v>
      </c>
      <c r="E128" s="184" t="s">
        <v>283</v>
      </c>
      <c r="F128" s="185" t="s">
        <v>284</v>
      </c>
      <c r="G128" s="186" t="s">
        <v>214</v>
      </c>
      <c r="H128" s="187">
        <v>754</v>
      </c>
      <c r="I128" s="188"/>
      <c r="J128" s="189">
        <f>ROUND(I128*H128,2)</f>
        <v>0</v>
      </c>
      <c r="K128" s="185" t="s">
        <v>215</v>
      </c>
      <c r="L128" s="39"/>
      <c r="M128" s="190" t="s">
        <v>32</v>
      </c>
      <c r="N128" s="191" t="s">
        <v>49</v>
      </c>
      <c r="O128" s="61"/>
      <c r="P128" s="192">
        <f>O128*H128</f>
        <v>0</v>
      </c>
      <c r="Q128" s="192">
        <v>2.9440000000000001E-2</v>
      </c>
      <c r="R128" s="192">
        <f>Q128*H128</f>
        <v>22.197760000000002</v>
      </c>
      <c r="S128" s="192">
        <v>0</v>
      </c>
      <c r="T128" s="193">
        <f>S128*H128</f>
        <v>0</v>
      </c>
      <c r="AR128" s="17" t="s">
        <v>156</v>
      </c>
      <c r="AT128" s="17" t="s">
        <v>141</v>
      </c>
      <c r="AU128" s="17" t="s">
        <v>21</v>
      </c>
      <c r="AY128" s="17" t="s">
        <v>138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7" t="s">
        <v>86</v>
      </c>
      <c r="BK128" s="194">
        <f>ROUND(I128*H128,2)</f>
        <v>0</v>
      </c>
      <c r="BL128" s="17" t="s">
        <v>156</v>
      </c>
      <c r="BM128" s="17" t="s">
        <v>285</v>
      </c>
    </row>
    <row r="129" spans="2:65" s="1" customFormat="1" ht="22.5" customHeight="1">
      <c r="B129" s="35"/>
      <c r="C129" s="183" t="s">
        <v>286</v>
      </c>
      <c r="D129" s="183" t="s">
        <v>141</v>
      </c>
      <c r="E129" s="184" t="s">
        <v>287</v>
      </c>
      <c r="F129" s="185" t="s">
        <v>288</v>
      </c>
      <c r="G129" s="186" t="s">
        <v>245</v>
      </c>
      <c r="H129" s="187">
        <v>2528.1999999999998</v>
      </c>
      <c r="I129" s="188"/>
      <c r="J129" s="189">
        <f>ROUND(I129*H129,2)</f>
        <v>0</v>
      </c>
      <c r="K129" s="185" t="s">
        <v>215</v>
      </c>
      <c r="L129" s="39"/>
      <c r="M129" s="190" t="s">
        <v>32</v>
      </c>
      <c r="N129" s="191" t="s">
        <v>49</v>
      </c>
      <c r="O129" s="61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17" t="s">
        <v>156</v>
      </c>
      <c r="AT129" s="17" t="s">
        <v>141</v>
      </c>
      <c r="AU129" s="17" t="s">
        <v>21</v>
      </c>
      <c r="AY129" s="17" t="s">
        <v>138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7" t="s">
        <v>86</v>
      </c>
      <c r="BK129" s="194">
        <f>ROUND(I129*H129,2)</f>
        <v>0</v>
      </c>
      <c r="BL129" s="17" t="s">
        <v>156</v>
      </c>
      <c r="BM129" s="17" t="s">
        <v>289</v>
      </c>
    </row>
    <row r="130" spans="2:65" s="12" customFormat="1" ht="11.25">
      <c r="B130" s="204"/>
      <c r="C130" s="205"/>
      <c r="D130" s="195" t="s">
        <v>217</v>
      </c>
      <c r="E130" s="206" t="s">
        <v>32</v>
      </c>
      <c r="F130" s="207" t="s">
        <v>290</v>
      </c>
      <c r="G130" s="205"/>
      <c r="H130" s="208">
        <v>2528.1999999999998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217</v>
      </c>
      <c r="AU130" s="214" t="s">
        <v>21</v>
      </c>
      <c r="AV130" s="12" t="s">
        <v>21</v>
      </c>
      <c r="AW130" s="12" t="s">
        <v>39</v>
      </c>
      <c r="AX130" s="12" t="s">
        <v>86</v>
      </c>
      <c r="AY130" s="214" t="s">
        <v>138</v>
      </c>
    </row>
    <row r="131" spans="2:65" s="1" customFormat="1" ht="22.5" customHeight="1">
      <c r="B131" s="35"/>
      <c r="C131" s="183" t="s">
        <v>291</v>
      </c>
      <c r="D131" s="183" t="s">
        <v>141</v>
      </c>
      <c r="E131" s="184" t="s">
        <v>292</v>
      </c>
      <c r="F131" s="185" t="s">
        <v>293</v>
      </c>
      <c r="G131" s="186" t="s">
        <v>224</v>
      </c>
      <c r="H131" s="187">
        <v>23</v>
      </c>
      <c r="I131" s="188"/>
      <c r="J131" s="189">
        <f>ROUND(I131*H131,2)</f>
        <v>0</v>
      </c>
      <c r="K131" s="185" t="s">
        <v>215</v>
      </c>
      <c r="L131" s="39"/>
      <c r="M131" s="190" t="s">
        <v>32</v>
      </c>
      <c r="N131" s="191" t="s">
        <v>49</v>
      </c>
      <c r="O131" s="61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17" t="s">
        <v>156</v>
      </c>
      <c r="AT131" s="17" t="s">
        <v>141</v>
      </c>
      <c r="AU131" s="17" t="s">
        <v>21</v>
      </c>
      <c r="AY131" s="17" t="s">
        <v>138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7" t="s">
        <v>86</v>
      </c>
      <c r="BK131" s="194">
        <f>ROUND(I131*H131,2)</f>
        <v>0</v>
      </c>
      <c r="BL131" s="17" t="s">
        <v>156</v>
      </c>
      <c r="BM131" s="17" t="s">
        <v>294</v>
      </c>
    </row>
    <row r="132" spans="2:65" s="1" customFormat="1" ht="22.5" customHeight="1">
      <c r="B132" s="35"/>
      <c r="C132" s="183" t="s">
        <v>295</v>
      </c>
      <c r="D132" s="183" t="s">
        <v>141</v>
      </c>
      <c r="E132" s="184" t="s">
        <v>296</v>
      </c>
      <c r="F132" s="185" t="s">
        <v>297</v>
      </c>
      <c r="G132" s="186" t="s">
        <v>245</v>
      </c>
      <c r="H132" s="187">
        <v>3650.422</v>
      </c>
      <c r="I132" s="188"/>
      <c r="J132" s="189">
        <f>ROUND(I132*H132,2)</f>
        <v>0</v>
      </c>
      <c r="K132" s="185" t="s">
        <v>215</v>
      </c>
      <c r="L132" s="39"/>
      <c r="M132" s="190" t="s">
        <v>32</v>
      </c>
      <c r="N132" s="191" t="s">
        <v>49</v>
      </c>
      <c r="O132" s="61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17" t="s">
        <v>156</v>
      </c>
      <c r="AT132" s="17" t="s">
        <v>141</v>
      </c>
      <c r="AU132" s="17" t="s">
        <v>21</v>
      </c>
      <c r="AY132" s="17" t="s">
        <v>138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7" t="s">
        <v>86</v>
      </c>
      <c r="BK132" s="194">
        <f>ROUND(I132*H132,2)</f>
        <v>0</v>
      </c>
      <c r="BL132" s="17" t="s">
        <v>156</v>
      </c>
      <c r="BM132" s="17" t="s">
        <v>298</v>
      </c>
    </row>
    <row r="133" spans="2:65" s="12" customFormat="1" ht="11.25">
      <c r="B133" s="204"/>
      <c r="C133" s="205"/>
      <c r="D133" s="195" t="s">
        <v>217</v>
      </c>
      <c r="E133" s="206" t="s">
        <v>32</v>
      </c>
      <c r="F133" s="207" t="s">
        <v>299</v>
      </c>
      <c r="G133" s="205"/>
      <c r="H133" s="208">
        <v>735.6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217</v>
      </c>
      <c r="AU133" s="214" t="s">
        <v>21</v>
      </c>
      <c r="AV133" s="12" t="s">
        <v>21</v>
      </c>
      <c r="AW133" s="12" t="s">
        <v>39</v>
      </c>
      <c r="AX133" s="12" t="s">
        <v>78</v>
      </c>
      <c r="AY133" s="214" t="s">
        <v>138</v>
      </c>
    </row>
    <row r="134" spans="2:65" s="12" customFormat="1" ht="11.25">
      <c r="B134" s="204"/>
      <c r="C134" s="205"/>
      <c r="D134" s="195" t="s">
        <v>217</v>
      </c>
      <c r="E134" s="206" t="s">
        <v>32</v>
      </c>
      <c r="F134" s="207" t="s">
        <v>300</v>
      </c>
      <c r="G134" s="205"/>
      <c r="H134" s="208">
        <v>2528.6999999999998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217</v>
      </c>
      <c r="AU134" s="214" t="s">
        <v>21</v>
      </c>
      <c r="AV134" s="12" t="s">
        <v>21</v>
      </c>
      <c r="AW134" s="12" t="s">
        <v>39</v>
      </c>
      <c r="AX134" s="12" t="s">
        <v>78</v>
      </c>
      <c r="AY134" s="214" t="s">
        <v>138</v>
      </c>
    </row>
    <row r="135" spans="2:65" s="12" customFormat="1" ht="11.25">
      <c r="B135" s="204"/>
      <c r="C135" s="205"/>
      <c r="D135" s="195" t="s">
        <v>217</v>
      </c>
      <c r="E135" s="206" t="s">
        <v>32</v>
      </c>
      <c r="F135" s="207" t="s">
        <v>301</v>
      </c>
      <c r="G135" s="205"/>
      <c r="H135" s="208">
        <v>104.6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217</v>
      </c>
      <c r="AU135" s="214" t="s">
        <v>21</v>
      </c>
      <c r="AV135" s="12" t="s">
        <v>21</v>
      </c>
      <c r="AW135" s="12" t="s">
        <v>39</v>
      </c>
      <c r="AX135" s="12" t="s">
        <v>78</v>
      </c>
      <c r="AY135" s="214" t="s">
        <v>138</v>
      </c>
    </row>
    <row r="136" spans="2:65" s="12" customFormat="1" ht="11.25">
      <c r="B136" s="204"/>
      <c r="C136" s="205"/>
      <c r="D136" s="195" t="s">
        <v>217</v>
      </c>
      <c r="E136" s="206" t="s">
        <v>32</v>
      </c>
      <c r="F136" s="207" t="s">
        <v>251</v>
      </c>
      <c r="G136" s="205"/>
      <c r="H136" s="208">
        <v>94.5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217</v>
      </c>
      <c r="AU136" s="214" t="s">
        <v>21</v>
      </c>
      <c r="AV136" s="12" t="s">
        <v>21</v>
      </c>
      <c r="AW136" s="12" t="s">
        <v>39</v>
      </c>
      <c r="AX136" s="12" t="s">
        <v>78</v>
      </c>
      <c r="AY136" s="214" t="s">
        <v>138</v>
      </c>
    </row>
    <row r="137" spans="2:65" s="14" customFormat="1" ht="11.25">
      <c r="B137" s="236"/>
      <c r="C137" s="237"/>
      <c r="D137" s="195" t="s">
        <v>217</v>
      </c>
      <c r="E137" s="238" t="s">
        <v>32</v>
      </c>
      <c r="F137" s="239" t="s">
        <v>302</v>
      </c>
      <c r="G137" s="237"/>
      <c r="H137" s="240">
        <v>3463.4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AT137" s="246" t="s">
        <v>217</v>
      </c>
      <c r="AU137" s="246" t="s">
        <v>21</v>
      </c>
      <c r="AV137" s="14" t="s">
        <v>152</v>
      </c>
      <c r="AW137" s="14" t="s">
        <v>39</v>
      </c>
      <c r="AX137" s="14" t="s">
        <v>78</v>
      </c>
      <c r="AY137" s="246" t="s">
        <v>138</v>
      </c>
    </row>
    <row r="138" spans="2:65" s="12" customFormat="1" ht="11.25">
      <c r="B138" s="204"/>
      <c r="C138" s="205"/>
      <c r="D138" s="195" t="s">
        <v>217</v>
      </c>
      <c r="E138" s="206" t="s">
        <v>32</v>
      </c>
      <c r="F138" s="207" t="s">
        <v>303</v>
      </c>
      <c r="G138" s="205"/>
      <c r="H138" s="208">
        <v>187.02199999999999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217</v>
      </c>
      <c r="AU138" s="214" t="s">
        <v>21</v>
      </c>
      <c r="AV138" s="12" t="s">
        <v>21</v>
      </c>
      <c r="AW138" s="12" t="s">
        <v>39</v>
      </c>
      <c r="AX138" s="12" t="s">
        <v>78</v>
      </c>
      <c r="AY138" s="214" t="s">
        <v>138</v>
      </c>
    </row>
    <row r="139" spans="2:65" s="14" customFormat="1" ht="11.25">
      <c r="B139" s="236"/>
      <c r="C139" s="237"/>
      <c r="D139" s="195" t="s">
        <v>217</v>
      </c>
      <c r="E139" s="238" t="s">
        <v>191</v>
      </c>
      <c r="F139" s="239" t="s">
        <v>302</v>
      </c>
      <c r="G139" s="237"/>
      <c r="H139" s="240">
        <v>187.02199999999999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AT139" s="246" t="s">
        <v>217</v>
      </c>
      <c r="AU139" s="246" t="s">
        <v>21</v>
      </c>
      <c r="AV139" s="14" t="s">
        <v>152</v>
      </c>
      <c r="AW139" s="14" t="s">
        <v>39</v>
      </c>
      <c r="AX139" s="14" t="s">
        <v>78</v>
      </c>
      <c r="AY139" s="246" t="s">
        <v>138</v>
      </c>
    </row>
    <row r="140" spans="2:65" s="13" customFormat="1" ht="11.25">
      <c r="B140" s="215"/>
      <c r="C140" s="216"/>
      <c r="D140" s="195" t="s">
        <v>217</v>
      </c>
      <c r="E140" s="217" t="s">
        <v>32</v>
      </c>
      <c r="F140" s="218" t="s">
        <v>261</v>
      </c>
      <c r="G140" s="216"/>
      <c r="H140" s="219">
        <v>3650.422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217</v>
      </c>
      <c r="AU140" s="225" t="s">
        <v>21</v>
      </c>
      <c r="AV140" s="13" t="s">
        <v>156</v>
      </c>
      <c r="AW140" s="13" t="s">
        <v>39</v>
      </c>
      <c r="AX140" s="13" t="s">
        <v>86</v>
      </c>
      <c r="AY140" s="225" t="s">
        <v>138</v>
      </c>
    </row>
    <row r="141" spans="2:65" s="1" customFormat="1" ht="22.5" customHeight="1">
      <c r="B141" s="35"/>
      <c r="C141" s="183" t="s">
        <v>304</v>
      </c>
      <c r="D141" s="183" t="s">
        <v>141</v>
      </c>
      <c r="E141" s="184" t="s">
        <v>305</v>
      </c>
      <c r="F141" s="185" t="s">
        <v>306</v>
      </c>
      <c r="G141" s="186" t="s">
        <v>245</v>
      </c>
      <c r="H141" s="187">
        <v>1794.7</v>
      </c>
      <c r="I141" s="188"/>
      <c r="J141" s="189">
        <f>ROUND(I141*H141,2)</f>
        <v>0</v>
      </c>
      <c r="K141" s="185" t="s">
        <v>215</v>
      </c>
      <c r="L141" s="39"/>
      <c r="M141" s="190" t="s">
        <v>32</v>
      </c>
      <c r="N141" s="191" t="s">
        <v>49</v>
      </c>
      <c r="O141" s="61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AR141" s="17" t="s">
        <v>156</v>
      </c>
      <c r="AT141" s="17" t="s">
        <v>141</v>
      </c>
      <c r="AU141" s="17" t="s">
        <v>21</v>
      </c>
      <c r="AY141" s="17" t="s">
        <v>138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7" t="s">
        <v>86</v>
      </c>
      <c r="BK141" s="194">
        <f>ROUND(I141*H141,2)</f>
        <v>0</v>
      </c>
      <c r="BL141" s="17" t="s">
        <v>156</v>
      </c>
      <c r="BM141" s="17" t="s">
        <v>307</v>
      </c>
    </row>
    <row r="142" spans="2:65" s="12" customFormat="1" ht="11.25">
      <c r="B142" s="204"/>
      <c r="C142" s="205"/>
      <c r="D142" s="195" t="s">
        <v>217</v>
      </c>
      <c r="E142" s="206" t="s">
        <v>32</v>
      </c>
      <c r="F142" s="207" t="s">
        <v>308</v>
      </c>
      <c r="G142" s="205"/>
      <c r="H142" s="208">
        <v>1794.7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217</v>
      </c>
      <c r="AU142" s="214" t="s">
        <v>21</v>
      </c>
      <c r="AV142" s="12" t="s">
        <v>21</v>
      </c>
      <c r="AW142" s="12" t="s">
        <v>39</v>
      </c>
      <c r="AX142" s="12" t="s">
        <v>86</v>
      </c>
      <c r="AY142" s="214" t="s">
        <v>138</v>
      </c>
    </row>
    <row r="143" spans="2:65" s="1" customFormat="1" ht="16.5" customHeight="1">
      <c r="B143" s="35"/>
      <c r="C143" s="183" t="s">
        <v>7</v>
      </c>
      <c r="D143" s="183" t="s">
        <v>141</v>
      </c>
      <c r="E143" s="184" t="s">
        <v>309</v>
      </c>
      <c r="F143" s="185" t="s">
        <v>310</v>
      </c>
      <c r="G143" s="186" t="s">
        <v>245</v>
      </c>
      <c r="H143" s="187">
        <v>187.02199999999999</v>
      </c>
      <c r="I143" s="188"/>
      <c r="J143" s="189">
        <f>ROUND(I143*H143,2)</f>
        <v>0</v>
      </c>
      <c r="K143" s="185" t="s">
        <v>215</v>
      </c>
      <c r="L143" s="39"/>
      <c r="M143" s="190" t="s">
        <v>32</v>
      </c>
      <c r="N143" s="191" t="s">
        <v>49</v>
      </c>
      <c r="O143" s="61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AR143" s="17" t="s">
        <v>156</v>
      </c>
      <c r="AT143" s="17" t="s">
        <v>141</v>
      </c>
      <c r="AU143" s="17" t="s">
        <v>21</v>
      </c>
      <c r="AY143" s="17" t="s">
        <v>138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7" t="s">
        <v>86</v>
      </c>
      <c r="BK143" s="194">
        <f>ROUND(I143*H143,2)</f>
        <v>0</v>
      </c>
      <c r="BL143" s="17" t="s">
        <v>156</v>
      </c>
      <c r="BM143" s="17" t="s">
        <v>311</v>
      </c>
    </row>
    <row r="144" spans="2:65" s="12" customFormat="1" ht="11.25">
      <c r="B144" s="204"/>
      <c r="C144" s="205"/>
      <c r="D144" s="195" t="s">
        <v>217</v>
      </c>
      <c r="E144" s="206" t="s">
        <v>32</v>
      </c>
      <c r="F144" s="207" t="s">
        <v>191</v>
      </c>
      <c r="G144" s="205"/>
      <c r="H144" s="208">
        <v>187.02199999999999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217</v>
      </c>
      <c r="AU144" s="214" t="s">
        <v>21</v>
      </c>
      <c r="AV144" s="12" t="s">
        <v>21</v>
      </c>
      <c r="AW144" s="12" t="s">
        <v>39</v>
      </c>
      <c r="AX144" s="12" t="s">
        <v>86</v>
      </c>
      <c r="AY144" s="214" t="s">
        <v>138</v>
      </c>
    </row>
    <row r="145" spans="2:65" s="1" customFormat="1" ht="16.5" customHeight="1">
      <c r="B145" s="35"/>
      <c r="C145" s="183" t="s">
        <v>312</v>
      </c>
      <c r="D145" s="183" t="s">
        <v>141</v>
      </c>
      <c r="E145" s="184" t="s">
        <v>313</v>
      </c>
      <c r="F145" s="185" t="s">
        <v>314</v>
      </c>
      <c r="G145" s="186" t="s">
        <v>245</v>
      </c>
      <c r="H145" s="187">
        <v>1794.7</v>
      </c>
      <c r="I145" s="188"/>
      <c r="J145" s="189">
        <f>ROUND(I145*H145,2)</f>
        <v>0</v>
      </c>
      <c r="K145" s="185" t="s">
        <v>215</v>
      </c>
      <c r="L145" s="39"/>
      <c r="M145" s="190" t="s">
        <v>32</v>
      </c>
      <c r="N145" s="191" t="s">
        <v>49</v>
      </c>
      <c r="O145" s="61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AR145" s="17" t="s">
        <v>156</v>
      </c>
      <c r="AT145" s="17" t="s">
        <v>141</v>
      </c>
      <c r="AU145" s="17" t="s">
        <v>21</v>
      </c>
      <c r="AY145" s="17" t="s">
        <v>138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7" t="s">
        <v>86</v>
      </c>
      <c r="BK145" s="194">
        <f>ROUND(I145*H145,2)</f>
        <v>0</v>
      </c>
      <c r="BL145" s="17" t="s">
        <v>156</v>
      </c>
      <c r="BM145" s="17" t="s">
        <v>315</v>
      </c>
    </row>
    <row r="146" spans="2:65" s="12" customFormat="1" ht="11.25">
      <c r="B146" s="204"/>
      <c r="C146" s="205"/>
      <c r="D146" s="195" t="s">
        <v>217</v>
      </c>
      <c r="E146" s="206" t="s">
        <v>32</v>
      </c>
      <c r="F146" s="207" t="s">
        <v>316</v>
      </c>
      <c r="G146" s="205"/>
      <c r="H146" s="208">
        <v>1794.7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217</v>
      </c>
      <c r="AU146" s="214" t="s">
        <v>21</v>
      </c>
      <c r="AV146" s="12" t="s">
        <v>21</v>
      </c>
      <c r="AW146" s="12" t="s">
        <v>39</v>
      </c>
      <c r="AX146" s="12" t="s">
        <v>86</v>
      </c>
      <c r="AY146" s="214" t="s">
        <v>138</v>
      </c>
    </row>
    <row r="147" spans="2:65" s="1" customFormat="1" ht="22.5" customHeight="1">
      <c r="B147" s="35"/>
      <c r="C147" s="183" t="s">
        <v>317</v>
      </c>
      <c r="D147" s="183" t="s">
        <v>141</v>
      </c>
      <c r="E147" s="184" t="s">
        <v>318</v>
      </c>
      <c r="F147" s="185" t="s">
        <v>319</v>
      </c>
      <c r="G147" s="186" t="s">
        <v>276</v>
      </c>
      <c r="H147" s="187">
        <v>3589.4</v>
      </c>
      <c r="I147" s="188"/>
      <c r="J147" s="189">
        <f>ROUND(I147*H147,2)</f>
        <v>0</v>
      </c>
      <c r="K147" s="185" t="s">
        <v>215</v>
      </c>
      <c r="L147" s="39"/>
      <c r="M147" s="190" t="s">
        <v>32</v>
      </c>
      <c r="N147" s="191" t="s">
        <v>49</v>
      </c>
      <c r="O147" s="61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AR147" s="17" t="s">
        <v>156</v>
      </c>
      <c r="AT147" s="17" t="s">
        <v>141</v>
      </c>
      <c r="AU147" s="17" t="s">
        <v>21</v>
      </c>
      <c r="AY147" s="17" t="s">
        <v>138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7" t="s">
        <v>86</v>
      </c>
      <c r="BK147" s="194">
        <f>ROUND(I147*H147,2)</f>
        <v>0</v>
      </c>
      <c r="BL147" s="17" t="s">
        <v>156</v>
      </c>
      <c r="BM147" s="17" t="s">
        <v>320</v>
      </c>
    </row>
    <row r="148" spans="2:65" s="12" customFormat="1" ht="11.25">
      <c r="B148" s="204"/>
      <c r="C148" s="205"/>
      <c r="D148" s="195" t="s">
        <v>217</v>
      </c>
      <c r="E148" s="206" t="s">
        <v>32</v>
      </c>
      <c r="F148" s="207" t="s">
        <v>321</v>
      </c>
      <c r="G148" s="205"/>
      <c r="H148" s="208">
        <v>3589.4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217</v>
      </c>
      <c r="AU148" s="214" t="s">
        <v>21</v>
      </c>
      <c r="AV148" s="12" t="s">
        <v>21</v>
      </c>
      <c r="AW148" s="12" t="s">
        <v>39</v>
      </c>
      <c r="AX148" s="12" t="s">
        <v>86</v>
      </c>
      <c r="AY148" s="214" t="s">
        <v>138</v>
      </c>
    </row>
    <row r="149" spans="2:65" s="1" customFormat="1" ht="22.5" customHeight="1">
      <c r="B149" s="35"/>
      <c r="C149" s="183" t="s">
        <v>322</v>
      </c>
      <c r="D149" s="183" t="s">
        <v>141</v>
      </c>
      <c r="E149" s="184" t="s">
        <v>323</v>
      </c>
      <c r="F149" s="185" t="s">
        <v>324</v>
      </c>
      <c r="G149" s="186" t="s">
        <v>245</v>
      </c>
      <c r="H149" s="187">
        <v>3757.9</v>
      </c>
      <c r="I149" s="188"/>
      <c r="J149" s="189">
        <f>ROUND(I149*H149,2)</f>
        <v>0</v>
      </c>
      <c r="K149" s="185" t="s">
        <v>215</v>
      </c>
      <c r="L149" s="39"/>
      <c r="M149" s="190" t="s">
        <v>32</v>
      </c>
      <c r="N149" s="191" t="s">
        <v>49</v>
      </c>
      <c r="O149" s="61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AR149" s="17" t="s">
        <v>156</v>
      </c>
      <c r="AT149" s="17" t="s">
        <v>141</v>
      </c>
      <c r="AU149" s="17" t="s">
        <v>21</v>
      </c>
      <c r="AY149" s="17" t="s">
        <v>138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7" t="s">
        <v>86</v>
      </c>
      <c r="BK149" s="194">
        <f>ROUND(I149*H149,2)</f>
        <v>0</v>
      </c>
      <c r="BL149" s="17" t="s">
        <v>156</v>
      </c>
      <c r="BM149" s="17" t="s">
        <v>325</v>
      </c>
    </row>
    <row r="150" spans="2:65" s="12" customFormat="1" ht="11.25">
      <c r="B150" s="204"/>
      <c r="C150" s="205"/>
      <c r="D150" s="195" t="s">
        <v>217</v>
      </c>
      <c r="E150" s="206" t="s">
        <v>32</v>
      </c>
      <c r="F150" s="207" t="s">
        <v>326</v>
      </c>
      <c r="G150" s="205"/>
      <c r="H150" s="208">
        <v>3757.9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217</v>
      </c>
      <c r="AU150" s="214" t="s">
        <v>21</v>
      </c>
      <c r="AV150" s="12" t="s">
        <v>21</v>
      </c>
      <c r="AW150" s="12" t="s">
        <v>39</v>
      </c>
      <c r="AX150" s="12" t="s">
        <v>86</v>
      </c>
      <c r="AY150" s="214" t="s">
        <v>138</v>
      </c>
    </row>
    <row r="151" spans="2:65" s="1" customFormat="1" ht="22.5" customHeight="1">
      <c r="B151" s="35"/>
      <c r="C151" s="183" t="s">
        <v>327</v>
      </c>
      <c r="D151" s="183" t="s">
        <v>141</v>
      </c>
      <c r="E151" s="184" t="s">
        <v>328</v>
      </c>
      <c r="F151" s="185" t="s">
        <v>329</v>
      </c>
      <c r="G151" s="186" t="s">
        <v>245</v>
      </c>
      <c r="H151" s="187">
        <v>149.69999999999999</v>
      </c>
      <c r="I151" s="188"/>
      <c r="J151" s="189">
        <f>ROUND(I151*H151,2)</f>
        <v>0</v>
      </c>
      <c r="K151" s="185" t="s">
        <v>215</v>
      </c>
      <c r="L151" s="39"/>
      <c r="M151" s="190" t="s">
        <v>32</v>
      </c>
      <c r="N151" s="191" t="s">
        <v>49</v>
      </c>
      <c r="O151" s="61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AR151" s="17" t="s">
        <v>156</v>
      </c>
      <c r="AT151" s="17" t="s">
        <v>141</v>
      </c>
      <c r="AU151" s="17" t="s">
        <v>21</v>
      </c>
      <c r="AY151" s="17" t="s">
        <v>138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7" t="s">
        <v>86</v>
      </c>
      <c r="BK151" s="194">
        <f>ROUND(I151*H151,2)</f>
        <v>0</v>
      </c>
      <c r="BL151" s="17" t="s">
        <v>156</v>
      </c>
      <c r="BM151" s="17" t="s">
        <v>330</v>
      </c>
    </row>
    <row r="152" spans="2:65" s="12" customFormat="1" ht="11.25">
      <c r="B152" s="204"/>
      <c r="C152" s="205"/>
      <c r="D152" s="195" t="s">
        <v>217</v>
      </c>
      <c r="E152" s="206" t="s">
        <v>32</v>
      </c>
      <c r="F152" s="207" t="s">
        <v>331</v>
      </c>
      <c r="G152" s="205"/>
      <c r="H152" s="208">
        <v>40.200000000000003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217</v>
      </c>
      <c r="AU152" s="214" t="s">
        <v>21</v>
      </c>
      <c r="AV152" s="12" t="s">
        <v>21</v>
      </c>
      <c r="AW152" s="12" t="s">
        <v>39</v>
      </c>
      <c r="AX152" s="12" t="s">
        <v>78</v>
      </c>
      <c r="AY152" s="214" t="s">
        <v>138</v>
      </c>
    </row>
    <row r="153" spans="2:65" s="12" customFormat="1" ht="11.25">
      <c r="B153" s="204"/>
      <c r="C153" s="205"/>
      <c r="D153" s="195" t="s">
        <v>217</v>
      </c>
      <c r="E153" s="206" t="s">
        <v>32</v>
      </c>
      <c r="F153" s="207" t="s">
        <v>332</v>
      </c>
      <c r="G153" s="205"/>
      <c r="H153" s="208">
        <v>9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217</v>
      </c>
      <c r="AU153" s="214" t="s">
        <v>21</v>
      </c>
      <c r="AV153" s="12" t="s">
        <v>21</v>
      </c>
      <c r="AW153" s="12" t="s">
        <v>39</v>
      </c>
      <c r="AX153" s="12" t="s">
        <v>78</v>
      </c>
      <c r="AY153" s="214" t="s">
        <v>138</v>
      </c>
    </row>
    <row r="154" spans="2:65" s="12" customFormat="1" ht="11.25">
      <c r="B154" s="204"/>
      <c r="C154" s="205"/>
      <c r="D154" s="195" t="s">
        <v>217</v>
      </c>
      <c r="E154" s="206" t="s">
        <v>32</v>
      </c>
      <c r="F154" s="207" t="s">
        <v>333</v>
      </c>
      <c r="G154" s="205"/>
      <c r="H154" s="208">
        <v>100.5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217</v>
      </c>
      <c r="AU154" s="214" t="s">
        <v>21</v>
      </c>
      <c r="AV154" s="12" t="s">
        <v>21</v>
      </c>
      <c r="AW154" s="12" t="s">
        <v>39</v>
      </c>
      <c r="AX154" s="12" t="s">
        <v>78</v>
      </c>
      <c r="AY154" s="214" t="s">
        <v>138</v>
      </c>
    </row>
    <row r="155" spans="2:65" s="13" customFormat="1" ht="11.25">
      <c r="B155" s="215"/>
      <c r="C155" s="216"/>
      <c r="D155" s="195" t="s">
        <v>217</v>
      </c>
      <c r="E155" s="217" t="s">
        <v>32</v>
      </c>
      <c r="F155" s="218" t="s">
        <v>261</v>
      </c>
      <c r="G155" s="216"/>
      <c r="H155" s="219">
        <v>149.69999999999999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217</v>
      </c>
      <c r="AU155" s="225" t="s">
        <v>21</v>
      </c>
      <c r="AV155" s="13" t="s">
        <v>156</v>
      </c>
      <c r="AW155" s="13" t="s">
        <v>39</v>
      </c>
      <c r="AX155" s="13" t="s">
        <v>86</v>
      </c>
      <c r="AY155" s="225" t="s">
        <v>138</v>
      </c>
    </row>
    <row r="156" spans="2:65" s="1" customFormat="1" ht="16.5" customHeight="1">
      <c r="B156" s="35"/>
      <c r="C156" s="226" t="s">
        <v>334</v>
      </c>
      <c r="D156" s="226" t="s">
        <v>273</v>
      </c>
      <c r="E156" s="227" t="s">
        <v>335</v>
      </c>
      <c r="F156" s="228" t="s">
        <v>336</v>
      </c>
      <c r="G156" s="229" t="s">
        <v>276</v>
      </c>
      <c r="H156" s="230">
        <v>160.80000000000001</v>
      </c>
      <c r="I156" s="231"/>
      <c r="J156" s="232">
        <f>ROUND(I156*H156,2)</f>
        <v>0</v>
      </c>
      <c r="K156" s="228" t="s">
        <v>215</v>
      </c>
      <c r="L156" s="233"/>
      <c r="M156" s="234" t="s">
        <v>32</v>
      </c>
      <c r="N156" s="235" t="s">
        <v>49</v>
      </c>
      <c r="O156" s="61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17" t="s">
        <v>171</v>
      </c>
      <c r="AT156" s="17" t="s">
        <v>273</v>
      </c>
      <c r="AU156" s="17" t="s">
        <v>21</v>
      </c>
      <c r="AY156" s="17" t="s">
        <v>138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7" t="s">
        <v>86</v>
      </c>
      <c r="BK156" s="194">
        <f>ROUND(I156*H156,2)</f>
        <v>0</v>
      </c>
      <c r="BL156" s="17" t="s">
        <v>156</v>
      </c>
      <c r="BM156" s="17" t="s">
        <v>337</v>
      </c>
    </row>
    <row r="157" spans="2:65" s="12" customFormat="1" ht="11.25">
      <c r="B157" s="204"/>
      <c r="C157" s="205"/>
      <c r="D157" s="195" t="s">
        <v>217</v>
      </c>
      <c r="E157" s="206" t="s">
        <v>32</v>
      </c>
      <c r="F157" s="207" t="s">
        <v>338</v>
      </c>
      <c r="G157" s="205"/>
      <c r="H157" s="208">
        <v>80.400000000000006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217</v>
      </c>
      <c r="AU157" s="214" t="s">
        <v>21</v>
      </c>
      <c r="AV157" s="12" t="s">
        <v>21</v>
      </c>
      <c r="AW157" s="12" t="s">
        <v>39</v>
      </c>
      <c r="AX157" s="12" t="s">
        <v>78</v>
      </c>
      <c r="AY157" s="214" t="s">
        <v>138</v>
      </c>
    </row>
    <row r="158" spans="2:65" s="13" customFormat="1" ht="11.25">
      <c r="B158" s="215"/>
      <c r="C158" s="216"/>
      <c r="D158" s="195" t="s">
        <v>217</v>
      </c>
      <c r="E158" s="217" t="s">
        <v>32</v>
      </c>
      <c r="F158" s="218" t="s">
        <v>261</v>
      </c>
      <c r="G158" s="216"/>
      <c r="H158" s="219">
        <v>80.400000000000006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217</v>
      </c>
      <c r="AU158" s="225" t="s">
        <v>21</v>
      </c>
      <c r="AV158" s="13" t="s">
        <v>156</v>
      </c>
      <c r="AW158" s="13" t="s">
        <v>39</v>
      </c>
      <c r="AX158" s="13" t="s">
        <v>86</v>
      </c>
      <c r="AY158" s="225" t="s">
        <v>138</v>
      </c>
    </row>
    <row r="159" spans="2:65" s="12" customFormat="1" ht="11.25">
      <c r="B159" s="204"/>
      <c r="C159" s="205"/>
      <c r="D159" s="195" t="s">
        <v>217</v>
      </c>
      <c r="E159" s="205"/>
      <c r="F159" s="207" t="s">
        <v>339</v>
      </c>
      <c r="G159" s="205"/>
      <c r="H159" s="208">
        <v>160.80000000000001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217</v>
      </c>
      <c r="AU159" s="214" t="s">
        <v>21</v>
      </c>
      <c r="AV159" s="12" t="s">
        <v>21</v>
      </c>
      <c r="AW159" s="12" t="s">
        <v>4</v>
      </c>
      <c r="AX159" s="12" t="s">
        <v>86</v>
      </c>
      <c r="AY159" s="214" t="s">
        <v>138</v>
      </c>
    </row>
    <row r="160" spans="2:65" s="1" customFormat="1" ht="16.5" customHeight="1">
      <c r="B160" s="35"/>
      <c r="C160" s="226" t="s">
        <v>340</v>
      </c>
      <c r="D160" s="226" t="s">
        <v>273</v>
      </c>
      <c r="E160" s="227" t="s">
        <v>341</v>
      </c>
      <c r="F160" s="228" t="s">
        <v>342</v>
      </c>
      <c r="G160" s="229" t="s">
        <v>276</v>
      </c>
      <c r="H160" s="230">
        <v>18</v>
      </c>
      <c r="I160" s="231"/>
      <c r="J160" s="232">
        <f>ROUND(I160*H160,2)</f>
        <v>0</v>
      </c>
      <c r="K160" s="228" t="s">
        <v>215</v>
      </c>
      <c r="L160" s="233"/>
      <c r="M160" s="234" t="s">
        <v>32</v>
      </c>
      <c r="N160" s="235" t="s">
        <v>49</v>
      </c>
      <c r="O160" s="61"/>
      <c r="P160" s="192">
        <f>O160*H160</f>
        <v>0</v>
      </c>
      <c r="Q160" s="192">
        <v>1</v>
      </c>
      <c r="R160" s="192">
        <f>Q160*H160</f>
        <v>18</v>
      </c>
      <c r="S160" s="192">
        <v>0</v>
      </c>
      <c r="T160" s="193">
        <f>S160*H160</f>
        <v>0</v>
      </c>
      <c r="AR160" s="17" t="s">
        <v>171</v>
      </c>
      <c r="AT160" s="17" t="s">
        <v>273</v>
      </c>
      <c r="AU160" s="17" t="s">
        <v>21</v>
      </c>
      <c r="AY160" s="17" t="s">
        <v>138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7" t="s">
        <v>86</v>
      </c>
      <c r="BK160" s="194">
        <f>ROUND(I160*H160,2)</f>
        <v>0</v>
      </c>
      <c r="BL160" s="17" t="s">
        <v>156</v>
      </c>
      <c r="BM160" s="17" t="s">
        <v>343</v>
      </c>
    </row>
    <row r="161" spans="2:65" s="12" customFormat="1" ht="11.25">
      <c r="B161" s="204"/>
      <c r="C161" s="205"/>
      <c r="D161" s="195" t="s">
        <v>217</v>
      </c>
      <c r="E161" s="206" t="s">
        <v>32</v>
      </c>
      <c r="F161" s="207" t="s">
        <v>344</v>
      </c>
      <c r="G161" s="205"/>
      <c r="H161" s="208">
        <v>18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217</v>
      </c>
      <c r="AU161" s="214" t="s">
        <v>21</v>
      </c>
      <c r="AV161" s="12" t="s">
        <v>21</v>
      </c>
      <c r="AW161" s="12" t="s">
        <v>39</v>
      </c>
      <c r="AX161" s="12" t="s">
        <v>86</v>
      </c>
      <c r="AY161" s="214" t="s">
        <v>138</v>
      </c>
    </row>
    <row r="162" spans="2:65" s="1" customFormat="1" ht="16.5" customHeight="1">
      <c r="B162" s="35"/>
      <c r="C162" s="226" t="s">
        <v>345</v>
      </c>
      <c r="D162" s="226" t="s">
        <v>273</v>
      </c>
      <c r="E162" s="227" t="s">
        <v>346</v>
      </c>
      <c r="F162" s="228" t="s">
        <v>347</v>
      </c>
      <c r="G162" s="229" t="s">
        <v>276</v>
      </c>
      <c r="H162" s="230">
        <v>201</v>
      </c>
      <c r="I162" s="231"/>
      <c r="J162" s="232">
        <f>ROUND(I162*H162,2)</f>
        <v>0</v>
      </c>
      <c r="K162" s="228" t="s">
        <v>215</v>
      </c>
      <c r="L162" s="233"/>
      <c r="M162" s="234" t="s">
        <v>32</v>
      </c>
      <c r="N162" s="235" t="s">
        <v>49</v>
      </c>
      <c r="O162" s="61"/>
      <c r="P162" s="192">
        <f>O162*H162</f>
        <v>0</v>
      </c>
      <c r="Q162" s="192">
        <v>1</v>
      </c>
      <c r="R162" s="192">
        <f>Q162*H162</f>
        <v>201</v>
      </c>
      <c r="S162" s="192">
        <v>0</v>
      </c>
      <c r="T162" s="193">
        <f>S162*H162</f>
        <v>0</v>
      </c>
      <c r="AR162" s="17" t="s">
        <v>171</v>
      </c>
      <c r="AT162" s="17" t="s">
        <v>273</v>
      </c>
      <c r="AU162" s="17" t="s">
        <v>21</v>
      </c>
      <c r="AY162" s="17" t="s">
        <v>138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7" t="s">
        <v>86</v>
      </c>
      <c r="BK162" s="194">
        <f>ROUND(I162*H162,2)</f>
        <v>0</v>
      </c>
      <c r="BL162" s="17" t="s">
        <v>156</v>
      </c>
      <c r="BM162" s="17" t="s">
        <v>348</v>
      </c>
    </row>
    <row r="163" spans="2:65" s="12" customFormat="1" ht="11.25">
      <c r="B163" s="204"/>
      <c r="C163" s="205"/>
      <c r="D163" s="195" t="s">
        <v>217</v>
      </c>
      <c r="E163" s="206" t="s">
        <v>32</v>
      </c>
      <c r="F163" s="207" t="s">
        <v>349</v>
      </c>
      <c r="G163" s="205"/>
      <c r="H163" s="208">
        <v>201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217</v>
      </c>
      <c r="AU163" s="214" t="s">
        <v>21</v>
      </c>
      <c r="AV163" s="12" t="s">
        <v>21</v>
      </c>
      <c r="AW163" s="12" t="s">
        <v>39</v>
      </c>
      <c r="AX163" s="12" t="s">
        <v>86</v>
      </c>
      <c r="AY163" s="214" t="s">
        <v>138</v>
      </c>
    </row>
    <row r="164" spans="2:65" s="1" customFormat="1" ht="22.5" customHeight="1">
      <c r="B164" s="35"/>
      <c r="C164" s="183" t="s">
        <v>350</v>
      </c>
      <c r="D164" s="183" t="s">
        <v>141</v>
      </c>
      <c r="E164" s="184" t="s">
        <v>351</v>
      </c>
      <c r="F164" s="185" t="s">
        <v>352</v>
      </c>
      <c r="G164" s="186" t="s">
        <v>214</v>
      </c>
      <c r="H164" s="187">
        <v>1059.8</v>
      </c>
      <c r="I164" s="188"/>
      <c r="J164" s="189">
        <f>ROUND(I164*H164,2)</f>
        <v>0</v>
      </c>
      <c r="K164" s="185" t="s">
        <v>215</v>
      </c>
      <c r="L164" s="39"/>
      <c r="M164" s="190" t="s">
        <v>32</v>
      </c>
      <c r="N164" s="191" t="s">
        <v>49</v>
      </c>
      <c r="O164" s="61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AR164" s="17" t="s">
        <v>156</v>
      </c>
      <c r="AT164" s="17" t="s">
        <v>141</v>
      </c>
      <c r="AU164" s="17" t="s">
        <v>21</v>
      </c>
      <c r="AY164" s="17" t="s">
        <v>138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7" t="s">
        <v>86</v>
      </c>
      <c r="BK164" s="194">
        <f>ROUND(I164*H164,2)</f>
        <v>0</v>
      </c>
      <c r="BL164" s="17" t="s">
        <v>156</v>
      </c>
      <c r="BM164" s="17" t="s">
        <v>353</v>
      </c>
    </row>
    <row r="165" spans="2:65" s="12" customFormat="1" ht="11.25">
      <c r="B165" s="204"/>
      <c r="C165" s="205"/>
      <c r="D165" s="195" t="s">
        <v>217</v>
      </c>
      <c r="E165" s="206" t="s">
        <v>32</v>
      </c>
      <c r="F165" s="207" t="s">
        <v>354</v>
      </c>
      <c r="G165" s="205"/>
      <c r="H165" s="208">
        <v>1059.8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217</v>
      </c>
      <c r="AU165" s="214" t="s">
        <v>21</v>
      </c>
      <c r="AV165" s="12" t="s">
        <v>21</v>
      </c>
      <c r="AW165" s="12" t="s">
        <v>39</v>
      </c>
      <c r="AX165" s="12" t="s">
        <v>86</v>
      </c>
      <c r="AY165" s="214" t="s">
        <v>138</v>
      </c>
    </row>
    <row r="166" spans="2:65" s="1" customFormat="1" ht="22.5" customHeight="1">
      <c r="B166" s="35"/>
      <c r="C166" s="183" t="s">
        <v>355</v>
      </c>
      <c r="D166" s="183" t="s">
        <v>141</v>
      </c>
      <c r="E166" s="184" t="s">
        <v>356</v>
      </c>
      <c r="F166" s="185" t="s">
        <v>357</v>
      </c>
      <c r="G166" s="186" t="s">
        <v>214</v>
      </c>
      <c r="H166" s="187">
        <v>1059.8</v>
      </c>
      <c r="I166" s="188"/>
      <c r="J166" s="189">
        <f>ROUND(I166*H166,2)</f>
        <v>0</v>
      </c>
      <c r="K166" s="185" t="s">
        <v>215</v>
      </c>
      <c r="L166" s="39"/>
      <c r="M166" s="190" t="s">
        <v>32</v>
      </c>
      <c r="N166" s="191" t="s">
        <v>49</v>
      </c>
      <c r="O166" s="61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AR166" s="17" t="s">
        <v>156</v>
      </c>
      <c r="AT166" s="17" t="s">
        <v>141</v>
      </c>
      <c r="AU166" s="17" t="s">
        <v>21</v>
      </c>
      <c r="AY166" s="17" t="s">
        <v>138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7" t="s">
        <v>86</v>
      </c>
      <c r="BK166" s="194">
        <f>ROUND(I166*H166,2)</f>
        <v>0</v>
      </c>
      <c r="BL166" s="17" t="s">
        <v>156</v>
      </c>
      <c r="BM166" s="17" t="s">
        <v>358</v>
      </c>
    </row>
    <row r="167" spans="2:65" s="12" customFormat="1" ht="11.25">
      <c r="B167" s="204"/>
      <c r="C167" s="205"/>
      <c r="D167" s="195" t="s">
        <v>217</v>
      </c>
      <c r="E167" s="206" t="s">
        <v>32</v>
      </c>
      <c r="F167" s="207" t="s">
        <v>359</v>
      </c>
      <c r="G167" s="205"/>
      <c r="H167" s="208">
        <v>1059.8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217</v>
      </c>
      <c r="AU167" s="214" t="s">
        <v>21</v>
      </c>
      <c r="AV167" s="12" t="s">
        <v>21</v>
      </c>
      <c r="AW167" s="12" t="s">
        <v>39</v>
      </c>
      <c r="AX167" s="12" t="s">
        <v>86</v>
      </c>
      <c r="AY167" s="214" t="s">
        <v>138</v>
      </c>
    </row>
    <row r="168" spans="2:65" s="1" customFormat="1" ht="16.5" customHeight="1">
      <c r="B168" s="35"/>
      <c r="C168" s="226" t="s">
        <v>360</v>
      </c>
      <c r="D168" s="226" t="s">
        <v>273</v>
      </c>
      <c r="E168" s="227" t="s">
        <v>361</v>
      </c>
      <c r="F168" s="228" t="s">
        <v>362</v>
      </c>
      <c r="G168" s="229" t="s">
        <v>363</v>
      </c>
      <c r="H168" s="230">
        <v>31.794</v>
      </c>
      <c r="I168" s="231"/>
      <c r="J168" s="232">
        <f>ROUND(I168*H168,2)</f>
        <v>0</v>
      </c>
      <c r="K168" s="228" t="s">
        <v>215</v>
      </c>
      <c r="L168" s="233"/>
      <c r="M168" s="234" t="s">
        <v>32</v>
      </c>
      <c r="N168" s="235" t="s">
        <v>49</v>
      </c>
      <c r="O168" s="61"/>
      <c r="P168" s="192">
        <f>O168*H168</f>
        <v>0</v>
      </c>
      <c r="Q168" s="192">
        <v>1E-3</v>
      </c>
      <c r="R168" s="192">
        <f>Q168*H168</f>
        <v>3.1794000000000003E-2</v>
      </c>
      <c r="S168" s="192">
        <v>0</v>
      </c>
      <c r="T168" s="193">
        <f>S168*H168</f>
        <v>0</v>
      </c>
      <c r="AR168" s="17" t="s">
        <v>171</v>
      </c>
      <c r="AT168" s="17" t="s">
        <v>273</v>
      </c>
      <c r="AU168" s="17" t="s">
        <v>21</v>
      </c>
      <c r="AY168" s="17" t="s">
        <v>138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7" t="s">
        <v>86</v>
      </c>
      <c r="BK168" s="194">
        <f>ROUND(I168*H168,2)</f>
        <v>0</v>
      </c>
      <c r="BL168" s="17" t="s">
        <v>156</v>
      </c>
      <c r="BM168" s="17" t="s">
        <v>364</v>
      </c>
    </row>
    <row r="169" spans="2:65" s="12" customFormat="1" ht="11.25">
      <c r="B169" s="204"/>
      <c r="C169" s="205"/>
      <c r="D169" s="195" t="s">
        <v>217</v>
      </c>
      <c r="E169" s="206" t="s">
        <v>32</v>
      </c>
      <c r="F169" s="207" t="s">
        <v>365</v>
      </c>
      <c r="G169" s="205"/>
      <c r="H169" s="208">
        <v>31.794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217</v>
      </c>
      <c r="AU169" s="214" t="s">
        <v>21</v>
      </c>
      <c r="AV169" s="12" t="s">
        <v>21</v>
      </c>
      <c r="AW169" s="12" t="s">
        <v>39</v>
      </c>
      <c r="AX169" s="12" t="s">
        <v>86</v>
      </c>
      <c r="AY169" s="214" t="s">
        <v>138</v>
      </c>
    </row>
    <row r="170" spans="2:65" s="1" customFormat="1" ht="22.5" customHeight="1">
      <c r="B170" s="35"/>
      <c r="C170" s="183" t="s">
        <v>366</v>
      </c>
      <c r="D170" s="183" t="s">
        <v>141</v>
      </c>
      <c r="E170" s="184" t="s">
        <v>367</v>
      </c>
      <c r="F170" s="185" t="s">
        <v>368</v>
      </c>
      <c r="G170" s="186" t="s">
        <v>214</v>
      </c>
      <c r="H170" s="187">
        <v>1870.1</v>
      </c>
      <c r="I170" s="188"/>
      <c r="J170" s="189">
        <f>ROUND(I170*H170,2)</f>
        <v>0</v>
      </c>
      <c r="K170" s="185" t="s">
        <v>215</v>
      </c>
      <c r="L170" s="39"/>
      <c r="M170" s="190" t="s">
        <v>32</v>
      </c>
      <c r="N170" s="191" t="s">
        <v>49</v>
      </c>
      <c r="O170" s="61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AR170" s="17" t="s">
        <v>156</v>
      </c>
      <c r="AT170" s="17" t="s">
        <v>141</v>
      </c>
      <c r="AU170" s="17" t="s">
        <v>21</v>
      </c>
      <c r="AY170" s="17" t="s">
        <v>138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7" t="s">
        <v>86</v>
      </c>
      <c r="BK170" s="194">
        <f>ROUND(I170*H170,2)</f>
        <v>0</v>
      </c>
      <c r="BL170" s="17" t="s">
        <v>156</v>
      </c>
      <c r="BM170" s="17" t="s">
        <v>369</v>
      </c>
    </row>
    <row r="171" spans="2:65" s="12" customFormat="1" ht="11.25">
      <c r="B171" s="204"/>
      <c r="C171" s="205"/>
      <c r="D171" s="195" t="s">
        <v>217</v>
      </c>
      <c r="E171" s="206" t="s">
        <v>32</v>
      </c>
      <c r="F171" s="207" t="s">
        <v>370</v>
      </c>
      <c r="G171" s="205"/>
      <c r="H171" s="208">
        <v>1870.1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217</v>
      </c>
      <c r="AU171" s="214" t="s">
        <v>21</v>
      </c>
      <c r="AV171" s="12" t="s">
        <v>21</v>
      </c>
      <c r="AW171" s="12" t="s">
        <v>39</v>
      </c>
      <c r="AX171" s="12" t="s">
        <v>86</v>
      </c>
      <c r="AY171" s="214" t="s">
        <v>138</v>
      </c>
    </row>
    <row r="172" spans="2:65" s="1" customFormat="1" ht="16.5" customHeight="1">
      <c r="B172" s="35"/>
      <c r="C172" s="226" t="s">
        <v>371</v>
      </c>
      <c r="D172" s="226" t="s">
        <v>273</v>
      </c>
      <c r="E172" s="227" t="s">
        <v>372</v>
      </c>
      <c r="F172" s="228" t="s">
        <v>373</v>
      </c>
      <c r="G172" s="229" t="s">
        <v>363</v>
      </c>
      <c r="H172" s="230">
        <v>56.103000000000002</v>
      </c>
      <c r="I172" s="231"/>
      <c r="J172" s="232">
        <f>ROUND(I172*H172,2)</f>
        <v>0</v>
      </c>
      <c r="K172" s="228" t="s">
        <v>215</v>
      </c>
      <c r="L172" s="233"/>
      <c r="M172" s="234" t="s">
        <v>32</v>
      </c>
      <c r="N172" s="235" t="s">
        <v>49</v>
      </c>
      <c r="O172" s="61"/>
      <c r="P172" s="192">
        <f>O172*H172</f>
        <v>0</v>
      </c>
      <c r="Q172" s="192">
        <v>1E-3</v>
      </c>
      <c r="R172" s="192">
        <f>Q172*H172</f>
        <v>5.6103E-2</v>
      </c>
      <c r="S172" s="192">
        <v>0</v>
      </c>
      <c r="T172" s="193">
        <f>S172*H172</f>
        <v>0</v>
      </c>
      <c r="AR172" s="17" t="s">
        <v>171</v>
      </c>
      <c r="AT172" s="17" t="s">
        <v>273</v>
      </c>
      <c r="AU172" s="17" t="s">
        <v>21</v>
      </c>
      <c r="AY172" s="17" t="s">
        <v>138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7" t="s">
        <v>86</v>
      </c>
      <c r="BK172" s="194">
        <f>ROUND(I172*H172,2)</f>
        <v>0</v>
      </c>
      <c r="BL172" s="17" t="s">
        <v>156</v>
      </c>
      <c r="BM172" s="17" t="s">
        <v>374</v>
      </c>
    </row>
    <row r="173" spans="2:65" s="12" customFormat="1" ht="11.25">
      <c r="B173" s="204"/>
      <c r="C173" s="205"/>
      <c r="D173" s="195" t="s">
        <v>217</v>
      </c>
      <c r="E173" s="206" t="s">
        <v>32</v>
      </c>
      <c r="F173" s="207" t="s">
        <v>375</v>
      </c>
      <c r="G173" s="205"/>
      <c r="H173" s="208">
        <v>56.103000000000002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217</v>
      </c>
      <c r="AU173" s="214" t="s">
        <v>21</v>
      </c>
      <c r="AV173" s="12" t="s">
        <v>21</v>
      </c>
      <c r="AW173" s="12" t="s">
        <v>39</v>
      </c>
      <c r="AX173" s="12" t="s">
        <v>86</v>
      </c>
      <c r="AY173" s="214" t="s">
        <v>138</v>
      </c>
    </row>
    <row r="174" spans="2:65" s="1" customFormat="1" ht="16.5" customHeight="1">
      <c r="B174" s="35"/>
      <c r="C174" s="183" t="s">
        <v>376</v>
      </c>
      <c r="D174" s="183" t="s">
        <v>141</v>
      </c>
      <c r="E174" s="184" t="s">
        <v>377</v>
      </c>
      <c r="F174" s="185" t="s">
        <v>378</v>
      </c>
      <c r="G174" s="186" t="s">
        <v>214</v>
      </c>
      <c r="H174" s="187">
        <v>1995.9</v>
      </c>
      <c r="I174" s="188"/>
      <c r="J174" s="189">
        <f>ROUND(I174*H174,2)</f>
        <v>0</v>
      </c>
      <c r="K174" s="185" t="s">
        <v>215</v>
      </c>
      <c r="L174" s="39"/>
      <c r="M174" s="190" t="s">
        <v>32</v>
      </c>
      <c r="N174" s="191" t="s">
        <v>49</v>
      </c>
      <c r="O174" s="61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AR174" s="17" t="s">
        <v>156</v>
      </c>
      <c r="AT174" s="17" t="s">
        <v>141</v>
      </c>
      <c r="AU174" s="17" t="s">
        <v>21</v>
      </c>
      <c r="AY174" s="17" t="s">
        <v>138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7" t="s">
        <v>86</v>
      </c>
      <c r="BK174" s="194">
        <f>ROUND(I174*H174,2)</f>
        <v>0</v>
      </c>
      <c r="BL174" s="17" t="s">
        <v>156</v>
      </c>
      <c r="BM174" s="17" t="s">
        <v>379</v>
      </c>
    </row>
    <row r="175" spans="2:65" s="12" customFormat="1" ht="11.25">
      <c r="B175" s="204"/>
      <c r="C175" s="205"/>
      <c r="D175" s="195" t="s">
        <v>217</v>
      </c>
      <c r="E175" s="206" t="s">
        <v>32</v>
      </c>
      <c r="F175" s="207" t="s">
        <v>380</v>
      </c>
      <c r="G175" s="205"/>
      <c r="H175" s="208">
        <v>958.4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217</v>
      </c>
      <c r="AU175" s="214" t="s">
        <v>21</v>
      </c>
      <c r="AV175" s="12" t="s">
        <v>21</v>
      </c>
      <c r="AW175" s="12" t="s">
        <v>39</v>
      </c>
      <c r="AX175" s="12" t="s">
        <v>78</v>
      </c>
      <c r="AY175" s="214" t="s">
        <v>138</v>
      </c>
    </row>
    <row r="176" spans="2:65" s="12" customFormat="1" ht="11.25">
      <c r="B176" s="204"/>
      <c r="C176" s="205"/>
      <c r="D176" s="195" t="s">
        <v>217</v>
      </c>
      <c r="E176" s="206" t="s">
        <v>32</v>
      </c>
      <c r="F176" s="207" t="s">
        <v>381</v>
      </c>
      <c r="G176" s="205"/>
      <c r="H176" s="208">
        <v>1037.5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217</v>
      </c>
      <c r="AU176" s="214" t="s">
        <v>21</v>
      </c>
      <c r="AV176" s="12" t="s">
        <v>21</v>
      </c>
      <c r="AW176" s="12" t="s">
        <v>39</v>
      </c>
      <c r="AX176" s="12" t="s">
        <v>78</v>
      </c>
      <c r="AY176" s="214" t="s">
        <v>138</v>
      </c>
    </row>
    <row r="177" spans="2:65" s="13" customFormat="1" ht="11.25">
      <c r="B177" s="215"/>
      <c r="C177" s="216"/>
      <c r="D177" s="195" t="s">
        <v>217</v>
      </c>
      <c r="E177" s="217" t="s">
        <v>32</v>
      </c>
      <c r="F177" s="218" t="s">
        <v>261</v>
      </c>
      <c r="G177" s="216"/>
      <c r="H177" s="219">
        <v>1995.9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217</v>
      </c>
      <c r="AU177" s="225" t="s">
        <v>21</v>
      </c>
      <c r="AV177" s="13" t="s">
        <v>156</v>
      </c>
      <c r="AW177" s="13" t="s">
        <v>39</v>
      </c>
      <c r="AX177" s="13" t="s">
        <v>86</v>
      </c>
      <c r="AY177" s="225" t="s">
        <v>138</v>
      </c>
    </row>
    <row r="178" spans="2:65" s="1" customFormat="1" ht="22.5" customHeight="1">
      <c r="B178" s="35"/>
      <c r="C178" s="183" t="s">
        <v>382</v>
      </c>
      <c r="D178" s="183" t="s">
        <v>141</v>
      </c>
      <c r="E178" s="184" t="s">
        <v>383</v>
      </c>
      <c r="F178" s="185" t="s">
        <v>384</v>
      </c>
      <c r="G178" s="186" t="s">
        <v>214</v>
      </c>
      <c r="H178" s="187">
        <v>2603.8000000000002</v>
      </c>
      <c r="I178" s="188"/>
      <c r="J178" s="189">
        <f>ROUND(I178*H178,2)</f>
        <v>0</v>
      </c>
      <c r="K178" s="185" t="s">
        <v>215</v>
      </c>
      <c r="L178" s="39"/>
      <c r="M178" s="190" t="s">
        <v>32</v>
      </c>
      <c r="N178" s="191" t="s">
        <v>49</v>
      </c>
      <c r="O178" s="61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AR178" s="17" t="s">
        <v>156</v>
      </c>
      <c r="AT178" s="17" t="s">
        <v>141</v>
      </c>
      <c r="AU178" s="17" t="s">
        <v>21</v>
      </c>
      <c r="AY178" s="17" t="s">
        <v>138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7" t="s">
        <v>86</v>
      </c>
      <c r="BK178" s="194">
        <f>ROUND(I178*H178,2)</f>
        <v>0</v>
      </c>
      <c r="BL178" s="17" t="s">
        <v>156</v>
      </c>
      <c r="BM178" s="17" t="s">
        <v>385</v>
      </c>
    </row>
    <row r="179" spans="2:65" s="12" customFormat="1" ht="11.25">
      <c r="B179" s="204"/>
      <c r="C179" s="205"/>
      <c r="D179" s="195" t="s">
        <v>217</v>
      </c>
      <c r="E179" s="206" t="s">
        <v>32</v>
      </c>
      <c r="F179" s="207" t="s">
        <v>386</v>
      </c>
      <c r="G179" s="205"/>
      <c r="H179" s="208">
        <v>2603.8000000000002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217</v>
      </c>
      <c r="AU179" s="214" t="s">
        <v>21</v>
      </c>
      <c r="AV179" s="12" t="s">
        <v>21</v>
      </c>
      <c r="AW179" s="12" t="s">
        <v>39</v>
      </c>
      <c r="AX179" s="12" t="s">
        <v>86</v>
      </c>
      <c r="AY179" s="214" t="s">
        <v>138</v>
      </c>
    </row>
    <row r="180" spans="2:65" s="1" customFormat="1" ht="22.5" customHeight="1">
      <c r="B180" s="35"/>
      <c r="C180" s="183" t="s">
        <v>387</v>
      </c>
      <c r="D180" s="183" t="s">
        <v>141</v>
      </c>
      <c r="E180" s="184" t="s">
        <v>388</v>
      </c>
      <c r="F180" s="185" t="s">
        <v>389</v>
      </c>
      <c r="G180" s="186" t="s">
        <v>214</v>
      </c>
      <c r="H180" s="187">
        <v>1470</v>
      </c>
      <c r="I180" s="188"/>
      <c r="J180" s="189">
        <f>ROUND(I180*H180,2)</f>
        <v>0</v>
      </c>
      <c r="K180" s="185" t="s">
        <v>215</v>
      </c>
      <c r="L180" s="39"/>
      <c r="M180" s="190" t="s">
        <v>32</v>
      </c>
      <c r="N180" s="191" t="s">
        <v>49</v>
      </c>
      <c r="O180" s="61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AR180" s="17" t="s">
        <v>156</v>
      </c>
      <c r="AT180" s="17" t="s">
        <v>141</v>
      </c>
      <c r="AU180" s="17" t="s">
        <v>21</v>
      </c>
      <c r="AY180" s="17" t="s">
        <v>138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7" t="s">
        <v>86</v>
      </c>
      <c r="BK180" s="194">
        <f>ROUND(I180*H180,2)</f>
        <v>0</v>
      </c>
      <c r="BL180" s="17" t="s">
        <v>156</v>
      </c>
      <c r="BM180" s="17" t="s">
        <v>390</v>
      </c>
    </row>
    <row r="181" spans="2:65" s="12" customFormat="1" ht="11.25">
      <c r="B181" s="204"/>
      <c r="C181" s="205"/>
      <c r="D181" s="195" t="s">
        <v>217</v>
      </c>
      <c r="E181" s="206" t="s">
        <v>32</v>
      </c>
      <c r="F181" s="207" t="s">
        <v>391</v>
      </c>
      <c r="G181" s="205"/>
      <c r="H181" s="208">
        <v>1470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217</v>
      </c>
      <c r="AU181" s="214" t="s">
        <v>21</v>
      </c>
      <c r="AV181" s="12" t="s">
        <v>21</v>
      </c>
      <c r="AW181" s="12" t="s">
        <v>39</v>
      </c>
      <c r="AX181" s="12" t="s">
        <v>86</v>
      </c>
      <c r="AY181" s="214" t="s">
        <v>138</v>
      </c>
    </row>
    <row r="182" spans="2:65" s="1" customFormat="1" ht="16.5" customHeight="1">
      <c r="B182" s="35"/>
      <c r="C182" s="183" t="s">
        <v>392</v>
      </c>
      <c r="D182" s="183" t="s">
        <v>141</v>
      </c>
      <c r="E182" s="184" t="s">
        <v>393</v>
      </c>
      <c r="F182" s="185" t="s">
        <v>394</v>
      </c>
      <c r="G182" s="186" t="s">
        <v>214</v>
      </c>
      <c r="H182" s="187">
        <v>1870.1</v>
      </c>
      <c r="I182" s="188"/>
      <c r="J182" s="189">
        <f>ROUND(I182*H182,2)</f>
        <v>0</v>
      </c>
      <c r="K182" s="185" t="s">
        <v>215</v>
      </c>
      <c r="L182" s="39"/>
      <c r="M182" s="190" t="s">
        <v>32</v>
      </c>
      <c r="N182" s="191" t="s">
        <v>49</v>
      </c>
      <c r="O182" s="61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AR182" s="17" t="s">
        <v>156</v>
      </c>
      <c r="AT182" s="17" t="s">
        <v>141</v>
      </c>
      <c r="AU182" s="17" t="s">
        <v>21</v>
      </c>
      <c r="AY182" s="17" t="s">
        <v>138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7" t="s">
        <v>86</v>
      </c>
      <c r="BK182" s="194">
        <f>ROUND(I182*H182,2)</f>
        <v>0</v>
      </c>
      <c r="BL182" s="17" t="s">
        <v>156</v>
      </c>
      <c r="BM182" s="17" t="s">
        <v>395</v>
      </c>
    </row>
    <row r="183" spans="2:65" s="12" customFormat="1" ht="11.25">
      <c r="B183" s="204"/>
      <c r="C183" s="205"/>
      <c r="D183" s="195" t="s">
        <v>217</v>
      </c>
      <c r="E183" s="206" t="s">
        <v>32</v>
      </c>
      <c r="F183" s="207" t="s">
        <v>396</v>
      </c>
      <c r="G183" s="205"/>
      <c r="H183" s="208">
        <v>1870.1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217</v>
      </c>
      <c r="AU183" s="214" t="s">
        <v>21</v>
      </c>
      <c r="AV183" s="12" t="s">
        <v>21</v>
      </c>
      <c r="AW183" s="12" t="s">
        <v>39</v>
      </c>
      <c r="AX183" s="12" t="s">
        <v>86</v>
      </c>
      <c r="AY183" s="214" t="s">
        <v>138</v>
      </c>
    </row>
    <row r="184" spans="2:65" s="1" customFormat="1" ht="16.5" customHeight="1">
      <c r="B184" s="35"/>
      <c r="C184" s="183" t="s">
        <v>397</v>
      </c>
      <c r="D184" s="183" t="s">
        <v>141</v>
      </c>
      <c r="E184" s="184" t="s">
        <v>398</v>
      </c>
      <c r="F184" s="185" t="s">
        <v>399</v>
      </c>
      <c r="G184" s="186" t="s">
        <v>245</v>
      </c>
      <c r="H184" s="187">
        <v>87.897000000000006</v>
      </c>
      <c r="I184" s="188"/>
      <c r="J184" s="189">
        <f>ROUND(I184*H184,2)</f>
        <v>0</v>
      </c>
      <c r="K184" s="185" t="s">
        <v>215</v>
      </c>
      <c r="L184" s="39"/>
      <c r="M184" s="190" t="s">
        <v>32</v>
      </c>
      <c r="N184" s="191" t="s">
        <v>49</v>
      </c>
      <c r="O184" s="61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AR184" s="17" t="s">
        <v>156</v>
      </c>
      <c r="AT184" s="17" t="s">
        <v>141</v>
      </c>
      <c r="AU184" s="17" t="s">
        <v>21</v>
      </c>
      <c r="AY184" s="17" t="s">
        <v>138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7" t="s">
        <v>86</v>
      </c>
      <c r="BK184" s="194">
        <f>ROUND(I184*H184,2)</f>
        <v>0</v>
      </c>
      <c r="BL184" s="17" t="s">
        <v>156</v>
      </c>
      <c r="BM184" s="17" t="s">
        <v>400</v>
      </c>
    </row>
    <row r="185" spans="2:65" s="12" customFormat="1" ht="11.25">
      <c r="B185" s="204"/>
      <c r="C185" s="205"/>
      <c r="D185" s="195" t="s">
        <v>217</v>
      </c>
      <c r="E185" s="206" t="s">
        <v>32</v>
      </c>
      <c r="F185" s="207" t="s">
        <v>401</v>
      </c>
      <c r="G185" s="205"/>
      <c r="H185" s="208">
        <v>87.897000000000006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217</v>
      </c>
      <c r="AU185" s="214" t="s">
        <v>21</v>
      </c>
      <c r="AV185" s="12" t="s">
        <v>21</v>
      </c>
      <c r="AW185" s="12" t="s">
        <v>39</v>
      </c>
      <c r="AX185" s="12" t="s">
        <v>86</v>
      </c>
      <c r="AY185" s="214" t="s">
        <v>138</v>
      </c>
    </row>
    <row r="186" spans="2:65" s="11" customFormat="1" ht="22.9" customHeight="1">
      <c r="B186" s="167"/>
      <c r="C186" s="168"/>
      <c r="D186" s="169" t="s">
        <v>77</v>
      </c>
      <c r="E186" s="181" t="s">
        <v>21</v>
      </c>
      <c r="F186" s="181" t="s">
        <v>402</v>
      </c>
      <c r="G186" s="168"/>
      <c r="H186" s="168"/>
      <c r="I186" s="171"/>
      <c r="J186" s="182">
        <f>BK186</f>
        <v>0</v>
      </c>
      <c r="K186" s="168"/>
      <c r="L186" s="173"/>
      <c r="M186" s="174"/>
      <c r="N186" s="175"/>
      <c r="O186" s="175"/>
      <c r="P186" s="176">
        <f>SUM(P187:P192)</f>
        <v>0</v>
      </c>
      <c r="Q186" s="175"/>
      <c r="R186" s="176">
        <f>SUM(R187:R192)</f>
        <v>0.49373499999999998</v>
      </c>
      <c r="S186" s="175"/>
      <c r="T186" s="177">
        <f>SUM(T187:T192)</f>
        <v>0</v>
      </c>
      <c r="AR186" s="178" t="s">
        <v>86</v>
      </c>
      <c r="AT186" s="179" t="s">
        <v>77</v>
      </c>
      <c r="AU186" s="179" t="s">
        <v>86</v>
      </c>
      <c r="AY186" s="178" t="s">
        <v>138</v>
      </c>
      <c r="BK186" s="180">
        <f>SUM(BK187:BK192)</f>
        <v>0</v>
      </c>
    </row>
    <row r="187" spans="2:65" s="1" customFormat="1" ht="16.5" customHeight="1">
      <c r="B187" s="35"/>
      <c r="C187" s="183" t="s">
        <v>403</v>
      </c>
      <c r="D187" s="183" t="s">
        <v>141</v>
      </c>
      <c r="E187" s="184" t="s">
        <v>404</v>
      </c>
      <c r="F187" s="185" t="s">
        <v>405</v>
      </c>
      <c r="G187" s="186" t="s">
        <v>231</v>
      </c>
      <c r="H187" s="187">
        <v>258.5</v>
      </c>
      <c r="I187" s="188"/>
      <c r="J187" s="189">
        <f>ROUND(I187*H187,2)</f>
        <v>0</v>
      </c>
      <c r="K187" s="185" t="s">
        <v>215</v>
      </c>
      <c r="L187" s="39"/>
      <c r="M187" s="190" t="s">
        <v>32</v>
      </c>
      <c r="N187" s="191" t="s">
        <v>49</v>
      </c>
      <c r="O187" s="61"/>
      <c r="P187" s="192">
        <f>O187*H187</f>
        <v>0</v>
      </c>
      <c r="Q187" s="192">
        <v>1.91E-3</v>
      </c>
      <c r="R187" s="192">
        <f>Q187*H187</f>
        <v>0.49373499999999998</v>
      </c>
      <c r="S187" s="192">
        <v>0</v>
      </c>
      <c r="T187" s="193">
        <f>S187*H187</f>
        <v>0</v>
      </c>
      <c r="AR187" s="17" t="s">
        <v>156</v>
      </c>
      <c r="AT187" s="17" t="s">
        <v>141</v>
      </c>
      <c r="AU187" s="17" t="s">
        <v>21</v>
      </c>
      <c r="AY187" s="17" t="s">
        <v>138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7" t="s">
        <v>86</v>
      </c>
      <c r="BK187" s="194">
        <f>ROUND(I187*H187,2)</f>
        <v>0</v>
      </c>
      <c r="BL187" s="17" t="s">
        <v>156</v>
      </c>
      <c r="BM187" s="17" t="s">
        <v>406</v>
      </c>
    </row>
    <row r="188" spans="2:65" s="12" customFormat="1" ht="11.25">
      <c r="B188" s="204"/>
      <c r="C188" s="205"/>
      <c r="D188" s="195" t="s">
        <v>217</v>
      </c>
      <c r="E188" s="206" t="s">
        <v>32</v>
      </c>
      <c r="F188" s="207" t="s">
        <v>407</v>
      </c>
      <c r="G188" s="205"/>
      <c r="H188" s="208">
        <v>258.5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217</v>
      </c>
      <c r="AU188" s="214" t="s">
        <v>21</v>
      </c>
      <c r="AV188" s="12" t="s">
        <v>21</v>
      </c>
      <c r="AW188" s="12" t="s">
        <v>39</v>
      </c>
      <c r="AX188" s="12" t="s">
        <v>86</v>
      </c>
      <c r="AY188" s="214" t="s">
        <v>138</v>
      </c>
    </row>
    <row r="189" spans="2:65" s="1" customFormat="1" ht="16.5" customHeight="1">
      <c r="B189" s="35"/>
      <c r="C189" s="226" t="s">
        <v>408</v>
      </c>
      <c r="D189" s="226" t="s">
        <v>273</v>
      </c>
      <c r="E189" s="227" t="s">
        <v>409</v>
      </c>
      <c r="F189" s="228" t="s">
        <v>410</v>
      </c>
      <c r="G189" s="229" t="s">
        <v>224</v>
      </c>
      <c r="H189" s="230">
        <v>12</v>
      </c>
      <c r="I189" s="231"/>
      <c r="J189" s="232">
        <f>ROUND(I189*H189,2)</f>
        <v>0</v>
      </c>
      <c r="K189" s="228" t="s">
        <v>32</v>
      </c>
      <c r="L189" s="233"/>
      <c r="M189" s="234" t="s">
        <v>32</v>
      </c>
      <c r="N189" s="235" t="s">
        <v>49</v>
      </c>
      <c r="O189" s="61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17" t="s">
        <v>171</v>
      </c>
      <c r="AT189" s="17" t="s">
        <v>273</v>
      </c>
      <c r="AU189" s="17" t="s">
        <v>21</v>
      </c>
      <c r="AY189" s="17" t="s">
        <v>138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7" t="s">
        <v>86</v>
      </c>
      <c r="BK189" s="194">
        <f>ROUND(I189*H189,2)</f>
        <v>0</v>
      </c>
      <c r="BL189" s="17" t="s">
        <v>156</v>
      </c>
      <c r="BM189" s="17" t="s">
        <v>411</v>
      </c>
    </row>
    <row r="190" spans="2:65" s="1" customFormat="1" ht="19.5">
      <c r="B190" s="35"/>
      <c r="C190" s="36"/>
      <c r="D190" s="195" t="s">
        <v>185</v>
      </c>
      <c r="E190" s="36"/>
      <c r="F190" s="196" t="s">
        <v>412</v>
      </c>
      <c r="G190" s="36"/>
      <c r="H190" s="36"/>
      <c r="I190" s="113"/>
      <c r="J190" s="36"/>
      <c r="K190" s="36"/>
      <c r="L190" s="39"/>
      <c r="M190" s="197"/>
      <c r="N190" s="61"/>
      <c r="O190" s="61"/>
      <c r="P190" s="61"/>
      <c r="Q190" s="61"/>
      <c r="R190" s="61"/>
      <c r="S190" s="61"/>
      <c r="T190" s="62"/>
      <c r="AT190" s="17" t="s">
        <v>185</v>
      </c>
      <c r="AU190" s="17" t="s">
        <v>21</v>
      </c>
    </row>
    <row r="191" spans="2:65" s="1" customFormat="1" ht="16.5" customHeight="1">
      <c r="B191" s="35"/>
      <c r="C191" s="226" t="s">
        <v>413</v>
      </c>
      <c r="D191" s="226" t="s">
        <v>273</v>
      </c>
      <c r="E191" s="227" t="s">
        <v>414</v>
      </c>
      <c r="F191" s="228" t="s">
        <v>415</v>
      </c>
      <c r="G191" s="229" t="s">
        <v>224</v>
      </c>
      <c r="H191" s="230">
        <v>1</v>
      </c>
      <c r="I191" s="231"/>
      <c r="J191" s="232">
        <f>ROUND(I191*H191,2)</f>
        <v>0</v>
      </c>
      <c r="K191" s="228" t="s">
        <v>32</v>
      </c>
      <c r="L191" s="233"/>
      <c r="M191" s="234" t="s">
        <v>32</v>
      </c>
      <c r="N191" s="235" t="s">
        <v>49</v>
      </c>
      <c r="O191" s="61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AR191" s="17" t="s">
        <v>171</v>
      </c>
      <c r="AT191" s="17" t="s">
        <v>273</v>
      </c>
      <c r="AU191" s="17" t="s">
        <v>21</v>
      </c>
      <c r="AY191" s="17" t="s">
        <v>138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7" t="s">
        <v>86</v>
      </c>
      <c r="BK191" s="194">
        <f>ROUND(I191*H191,2)</f>
        <v>0</v>
      </c>
      <c r="BL191" s="17" t="s">
        <v>156</v>
      </c>
      <c r="BM191" s="17" t="s">
        <v>416</v>
      </c>
    </row>
    <row r="192" spans="2:65" s="1" customFormat="1" ht="19.5">
      <c r="B192" s="35"/>
      <c r="C192" s="36"/>
      <c r="D192" s="195" t="s">
        <v>185</v>
      </c>
      <c r="E192" s="36"/>
      <c r="F192" s="196" t="s">
        <v>417</v>
      </c>
      <c r="G192" s="36"/>
      <c r="H192" s="36"/>
      <c r="I192" s="113"/>
      <c r="J192" s="36"/>
      <c r="K192" s="36"/>
      <c r="L192" s="39"/>
      <c r="M192" s="197"/>
      <c r="N192" s="61"/>
      <c r="O192" s="61"/>
      <c r="P192" s="61"/>
      <c r="Q192" s="61"/>
      <c r="R192" s="61"/>
      <c r="S192" s="61"/>
      <c r="T192" s="62"/>
      <c r="AT192" s="17" t="s">
        <v>185</v>
      </c>
      <c r="AU192" s="17" t="s">
        <v>21</v>
      </c>
    </row>
    <row r="193" spans="2:65" s="11" customFormat="1" ht="22.9" customHeight="1">
      <c r="B193" s="167"/>
      <c r="C193" s="168"/>
      <c r="D193" s="169" t="s">
        <v>77</v>
      </c>
      <c r="E193" s="181" t="s">
        <v>152</v>
      </c>
      <c r="F193" s="181" t="s">
        <v>418</v>
      </c>
      <c r="G193" s="168"/>
      <c r="H193" s="168"/>
      <c r="I193" s="171"/>
      <c r="J193" s="182">
        <f>BK193</f>
        <v>0</v>
      </c>
      <c r="K193" s="168"/>
      <c r="L193" s="173"/>
      <c r="M193" s="174"/>
      <c r="N193" s="175"/>
      <c r="O193" s="175"/>
      <c r="P193" s="176">
        <f>SUM(P194:P201)</f>
        <v>0</v>
      </c>
      <c r="Q193" s="175"/>
      <c r="R193" s="176">
        <f>SUM(R194:R201)</f>
        <v>5.8719E-2</v>
      </c>
      <c r="S193" s="175"/>
      <c r="T193" s="177">
        <f>SUM(T194:T201)</f>
        <v>0</v>
      </c>
      <c r="AR193" s="178" t="s">
        <v>86</v>
      </c>
      <c r="AT193" s="179" t="s">
        <v>77</v>
      </c>
      <c r="AU193" s="179" t="s">
        <v>86</v>
      </c>
      <c r="AY193" s="178" t="s">
        <v>138</v>
      </c>
      <c r="BK193" s="180">
        <f>SUM(BK194:BK201)</f>
        <v>0</v>
      </c>
    </row>
    <row r="194" spans="2:65" s="1" customFormat="1" ht="33.75" customHeight="1">
      <c r="B194" s="35"/>
      <c r="C194" s="183" t="s">
        <v>419</v>
      </c>
      <c r="D194" s="183" t="s">
        <v>141</v>
      </c>
      <c r="E194" s="184" t="s">
        <v>420</v>
      </c>
      <c r="F194" s="185" t="s">
        <v>421</v>
      </c>
      <c r="G194" s="186" t="s">
        <v>245</v>
      </c>
      <c r="H194" s="187">
        <v>7.3</v>
      </c>
      <c r="I194" s="188"/>
      <c r="J194" s="189">
        <f>ROUND(I194*H194,2)</f>
        <v>0</v>
      </c>
      <c r="K194" s="185" t="s">
        <v>215</v>
      </c>
      <c r="L194" s="39"/>
      <c r="M194" s="190" t="s">
        <v>32</v>
      </c>
      <c r="N194" s="191" t="s">
        <v>49</v>
      </c>
      <c r="O194" s="61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AR194" s="17" t="s">
        <v>156</v>
      </c>
      <c r="AT194" s="17" t="s">
        <v>141</v>
      </c>
      <c r="AU194" s="17" t="s">
        <v>21</v>
      </c>
      <c r="AY194" s="17" t="s">
        <v>138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7" t="s">
        <v>86</v>
      </c>
      <c r="BK194" s="194">
        <f>ROUND(I194*H194,2)</f>
        <v>0</v>
      </c>
      <c r="BL194" s="17" t="s">
        <v>156</v>
      </c>
      <c r="BM194" s="17" t="s">
        <v>422</v>
      </c>
    </row>
    <row r="195" spans="2:65" s="12" customFormat="1" ht="11.25">
      <c r="B195" s="204"/>
      <c r="C195" s="205"/>
      <c r="D195" s="195" t="s">
        <v>217</v>
      </c>
      <c r="E195" s="206" t="s">
        <v>32</v>
      </c>
      <c r="F195" s="207" t="s">
        <v>423</v>
      </c>
      <c r="G195" s="205"/>
      <c r="H195" s="208">
        <v>7.3</v>
      </c>
      <c r="I195" s="209"/>
      <c r="J195" s="205"/>
      <c r="K195" s="205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217</v>
      </c>
      <c r="AU195" s="214" t="s">
        <v>21</v>
      </c>
      <c r="AV195" s="12" t="s">
        <v>21</v>
      </c>
      <c r="AW195" s="12" t="s">
        <v>39</v>
      </c>
      <c r="AX195" s="12" t="s">
        <v>86</v>
      </c>
      <c r="AY195" s="214" t="s">
        <v>138</v>
      </c>
    </row>
    <row r="196" spans="2:65" s="1" customFormat="1" ht="33.75" customHeight="1">
      <c r="B196" s="35"/>
      <c r="C196" s="183" t="s">
        <v>424</v>
      </c>
      <c r="D196" s="183" t="s">
        <v>141</v>
      </c>
      <c r="E196" s="184" t="s">
        <v>425</v>
      </c>
      <c r="F196" s="185" t="s">
        <v>426</v>
      </c>
      <c r="G196" s="186" t="s">
        <v>245</v>
      </c>
      <c r="H196" s="187">
        <v>1</v>
      </c>
      <c r="I196" s="188"/>
      <c r="J196" s="189">
        <f>ROUND(I196*H196,2)</f>
        <v>0</v>
      </c>
      <c r="K196" s="185" t="s">
        <v>215</v>
      </c>
      <c r="L196" s="39"/>
      <c r="M196" s="190" t="s">
        <v>32</v>
      </c>
      <c r="N196" s="191" t="s">
        <v>49</v>
      </c>
      <c r="O196" s="61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AR196" s="17" t="s">
        <v>156</v>
      </c>
      <c r="AT196" s="17" t="s">
        <v>141</v>
      </c>
      <c r="AU196" s="17" t="s">
        <v>21</v>
      </c>
      <c r="AY196" s="17" t="s">
        <v>138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7" t="s">
        <v>86</v>
      </c>
      <c r="BK196" s="194">
        <f>ROUND(I196*H196,2)</f>
        <v>0</v>
      </c>
      <c r="BL196" s="17" t="s">
        <v>156</v>
      </c>
      <c r="BM196" s="17" t="s">
        <v>427</v>
      </c>
    </row>
    <row r="197" spans="2:65" s="12" customFormat="1" ht="11.25">
      <c r="B197" s="204"/>
      <c r="C197" s="205"/>
      <c r="D197" s="195" t="s">
        <v>217</v>
      </c>
      <c r="E197" s="206" t="s">
        <v>32</v>
      </c>
      <c r="F197" s="207" t="s">
        <v>428</v>
      </c>
      <c r="G197" s="205"/>
      <c r="H197" s="208">
        <v>1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217</v>
      </c>
      <c r="AU197" s="214" t="s">
        <v>21</v>
      </c>
      <c r="AV197" s="12" t="s">
        <v>21</v>
      </c>
      <c r="AW197" s="12" t="s">
        <v>39</v>
      </c>
      <c r="AX197" s="12" t="s">
        <v>78</v>
      </c>
      <c r="AY197" s="214" t="s">
        <v>138</v>
      </c>
    </row>
    <row r="198" spans="2:65" s="13" customFormat="1" ht="11.25">
      <c r="B198" s="215"/>
      <c r="C198" s="216"/>
      <c r="D198" s="195" t="s">
        <v>217</v>
      </c>
      <c r="E198" s="217" t="s">
        <v>32</v>
      </c>
      <c r="F198" s="218" t="s">
        <v>261</v>
      </c>
      <c r="G198" s="216"/>
      <c r="H198" s="219">
        <v>1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217</v>
      </c>
      <c r="AU198" s="225" t="s">
        <v>21</v>
      </c>
      <c r="AV198" s="13" t="s">
        <v>156</v>
      </c>
      <c r="AW198" s="13" t="s">
        <v>39</v>
      </c>
      <c r="AX198" s="13" t="s">
        <v>86</v>
      </c>
      <c r="AY198" s="225" t="s">
        <v>138</v>
      </c>
    </row>
    <row r="199" spans="2:65" s="1" customFormat="1" ht="33.75" customHeight="1">
      <c r="B199" s="35"/>
      <c r="C199" s="183" t="s">
        <v>429</v>
      </c>
      <c r="D199" s="183" t="s">
        <v>141</v>
      </c>
      <c r="E199" s="184" t="s">
        <v>430</v>
      </c>
      <c r="F199" s="185" t="s">
        <v>431</v>
      </c>
      <c r="G199" s="186" t="s">
        <v>214</v>
      </c>
      <c r="H199" s="187">
        <v>6.9</v>
      </c>
      <c r="I199" s="188"/>
      <c r="J199" s="189">
        <f>ROUND(I199*H199,2)</f>
        <v>0</v>
      </c>
      <c r="K199" s="185" t="s">
        <v>215</v>
      </c>
      <c r="L199" s="39"/>
      <c r="M199" s="190" t="s">
        <v>32</v>
      </c>
      <c r="N199" s="191" t="s">
        <v>49</v>
      </c>
      <c r="O199" s="61"/>
      <c r="P199" s="192">
        <f>O199*H199</f>
        <v>0</v>
      </c>
      <c r="Q199" s="192">
        <v>7.6499999999999997E-3</v>
      </c>
      <c r="R199" s="192">
        <f>Q199*H199</f>
        <v>5.2784999999999999E-2</v>
      </c>
      <c r="S199" s="192">
        <v>0</v>
      </c>
      <c r="T199" s="193">
        <f>S199*H199</f>
        <v>0</v>
      </c>
      <c r="AR199" s="17" t="s">
        <v>156</v>
      </c>
      <c r="AT199" s="17" t="s">
        <v>141</v>
      </c>
      <c r="AU199" s="17" t="s">
        <v>21</v>
      </c>
      <c r="AY199" s="17" t="s">
        <v>138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7" t="s">
        <v>86</v>
      </c>
      <c r="BK199" s="194">
        <f>ROUND(I199*H199,2)</f>
        <v>0</v>
      </c>
      <c r="BL199" s="17" t="s">
        <v>156</v>
      </c>
      <c r="BM199" s="17" t="s">
        <v>432</v>
      </c>
    </row>
    <row r="200" spans="2:65" s="12" customFormat="1" ht="11.25">
      <c r="B200" s="204"/>
      <c r="C200" s="205"/>
      <c r="D200" s="195" t="s">
        <v>217</v>
      </c>
      <c r="E200" s="206" t="s">
        <v>32</v>
      </c>
      <c r="F200" s="207" t="s">
        <v>433</v>
      </c>
      <c r="G200" s="205"/>
      <c r="H200" s="208">
        <v>6.9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217</v>
      </c>
      <c r="AU200" s="214" t="s">
        <v>21</v>
      </c>
      <c r="AV200" s="12" t="s">
        <v>21</v>
      </c>
      <c r="AW200" s="12" t="s">
        <v>39</v>
      </c>
      <c r="AX200" s="12" t="s">
        <v>86</v>
      </c>
      <c r="AY200" s="214" t="s">
        <v>138</v>
      </c>
    </row>
    <row r="201" spans="2:65" s="1" customFormat="1" ht="33.75" customHeight="1">
      <c r="B201" s="35"/>
      <c r="C201" s="183" t="s">
        <v>434</v>
      </c>
      <c r="D201" s="183" t="s">
        <v>141</v>
      </c>
      <c r="E201" s="184" t="s">
        <v>435</v>
      </c>
      <c r="F201" s="185" t="s">
        <v>436</v>
      </c>
      <c r="G201" s="186" t="s">
        <v>214</v>
      </c>
      <c r="H201" s="187">
        <v>6.9</v>
      </c>
      <c r="I201" s="188"/>
      <c r="J201" s="189">
        <f>ROUND(I201*H201,2)</f>
        <v>0</v>
      </c>
      <c r="K201" s="185" t="s">
        <v>215</v>
      </c>
      <c r="L201" s="39"/>
      <c r="M201" s="190" t="s">
        <v>32</v>
      </c>
      <c r="N201" s="191" t="s">
        <v>49</v>
      </c>
      <c r="O201" s="61"/>
      <c r="P201" s="192">
        <f>O201*H201</f>
        <v>0</v>
      </c>
      <c r="Q201" s="192">
        <v>8.5999999999999998E-4</v>
      </c>
      <c r="R201" s="192">
        <f>Q201*H201</f>
        <v>5.934E-3</v>
      </c>
      <c r="S201" s="192">
        <v>0</v>
      </c>
      <c r="T201" s="193">
        <f>S201*H201</f>
        <v>0</v>
      </c>
      <c r="AR201" s="17" t="s">
        <v>156</v>
      </c>
      <c r="AT201" s="17" t="s">
        <v>141</v>
      </c>
      <c r="AU201" s="17" t="s">
        <v>21</v>
      </c>
      <c r="AY201" s="17" t="s">
        <v>138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7" t="s">
        <v>86</v>
      </c>
      <c r="BK201" s="194">
        <f>ROUND(I201*H201,2)</f>
        <v>0</v>
      </c>
      <c r="BL201" s="17" t="s">
        <v>156</v>
      </c>
      <c r="BM201" s="17" t="s">
        <v>437</v>
      </c>
    </row>
    <row r="202" spans="2:65" s="11" customFormat="1" ht="22.9" customHeight="1">
      <c r="B202" s="167"/>
      <c r="C202" s="168"/>
      <c r="D202" s="169" t="s">
        <v>77</v>
      </c>
      <c r="E202" s="181" t="s">
        <v>156</v>
      </c>
      <c r="F202" s="181" t="s">
        <v>438</v>
      </c>
      <c r="G202" s="168"/>
      <c r="H202" s="168"/>
      <c r="I202" s="171"/>
      <c r="J202" s="182">
        <f>BK202</f>
        <v>0</v>
      </c>
      <c r="K202" s="168"/>
      <c r="L202" s="173"/>
      <c r="M202" s="174"/>
      <c r="N202" s="175"/>
      <c r="O202" s="175"/>
      <c r="P202" s="176">
        <f>SUM(P203:P227)</f>
        <v>0</v>
      </c>
      <c r="Q202" s="175"/>
      <c r="R202" s="176">
        <f>SUM(R203:R227)</f>
        <v>4683.3824816000006</v>
      </c>
      <c r="S202" s="175"/>
      <c r="T202" s="177">
        <f>SUM(T203:T227)</f>
        <v>0</v>
      </c>
      <c r="AR202" s="178" t="s">
        <v>86</v>
      </c>
      <c r="AT202" s="179" t="s">
        <v>77</v>
      </c>
      <c r="AU202" s="179" t="s">
        <v>86</v>
      </c>
      <c r="AY202" s="178" t="s">
        <v>138</v>
      </c>
      <c r="BK202" s="180">
        <f>SUM(BK203:BK227)</f>
        <v>0</v>
      </c>
    </row>
    <row r="203" spans="2:65" s="1" customFormat="1" ht="22.5" customHeight="1">
      <c r="B203" s="35"/>
      <c r="C203" s="183" t="s">
        <v>439</v>
      </c>
      <c r="D203" s="183" t="s">
        <v>141</v>
      </c>
      <c r="E203" s="184" t="s">
        <v>440</v>
      </c>
      <c r="F203" s="185" t="s">
        <v>441</v>
      </c>
      <c r="G203" s="186" t="s">
        <v>245</v>
      </c>
      <c r="H203" s="187">
        <v>149.1</v>
      </c>
      <c r="I203" s="188"/>
      <c r="J203" s="189">
        <f>ROUND(I203*H203,2)</f>
        <v>0</v>
      </c>
      <c r="K203" s="185" t="s">
        <v>215</v>
      </c>
      <c r="L203" s="39"/>
      <c r="M203" s="190" t="s">
        <v>32</v>
      </c>
      <c r="N203" s="191" t="s">
        <v>49</v>
      </c>
      <c r="O203" s="61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AR203" s="17" t="s">
        <v>156</v>
      </c>
      <c r="AT203" s="17" t="s">
        <v>141</v>
      </c>
      <c r="AU203" s="17" t="s">
        <v>21</v>
      </c>
      <c r="AY203" s="17" t="s">
        <v>138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7" t="s">
        <v>86</v>
      </c>
      <c r="BK203" s="194">
        <f>ROUND(I203*H203,2)</f>
        <v>0</v>
      </c>
      <c r="BL203" s="17" t="s">
        <v>156</v>
      </c>
      <c r="BM203" s="17" t="s">
        <v>442</v>
      </c>
    </row>
    <row r="204" spans="2:65" s="12" customFormat="1" ht="11.25">
      <c r="B204" s="204"/>
      <c r="C204" s="205"/>
      <c r="D204" s="195" t="s">
        <v>217</v>
      </c>
      <c r="E204" s="206" t="s">
        <v>32</v>
      </c>
      <c r="F204" s="207" t="s">
        <v>443</v>
      </c>
      <c r="G204" s="205"/>
      <c r="H204" s="208">
        <v>145.69999999999999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217</v>
      </c>
      <c r="AU204" s="214" t="s">
        <v>21</v>
      </c>
      <c r="AV204" s="12" t="s">
        <v>21</v>
      </c>
      <c r="AW204" s="12" t="s">
        <v>39</v>
      </c>
      <c r="AX204" s="12" t="s">
        <v>78</v>
      </c>
      <c r="AY204" s="214" t="s">
        <v>138</v>
      </c>
    </row>
    <row r="205" spans="2:65" s="12" customFormat="1" ht="11.25">
      <c r="B205" s="204"/>
      <c r="C205" s="205"/>
      <c r="D205" s="195" t="s">
        <v>217</v>
      </c>
      <c r="E205" s="206" t="s">
        <v>32</v>
      </c>
      <c r="F205" s="207" t="s">
        <v>444</v>
      </c>
      <c r="G205" s="205"/>
      <c r="H205" s="208">
        <v>3.4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217</v>
      </c>
      <c r="AU205" s="214" t="s">
        <v>21</v>
      </c>
      <c r="AV205" s="12" t="s">
        <v>21</v>
      </c>
      <c r="AW205" s="12" t="s">
        <v>39</v>
      </c>
      <c r="AX205" s="12" t="s">
        <v>78</v>
      </c>
      <c r="AY205" s="214" t="s">
        <v>138</v>
      </c>
    </row>
    <row r="206" spans="2:65" s="13" customFormat="1" ht="11.25">
      <c r="B206" s="215"/>
      <c r="C206" s="216"/>
      <c r="D206" s="195" t="s">
        <v>217</v>
      </c>
      <c r="E206" s="217" t="s">
        <v>32</v>
      </c>
      <c r="F206" s="218" t="s">
        <v>261</v>
      </c>
      <c r="G206" s="216"/>
      <c r="H206" s="219">
        <v>149.1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217</v>
      </c>
      <c r="AU206" s="225" t="s">
        <v>21</v>
      </c>
      <c r="AV206" s="13" t="s">
        <v>156</v>
      </c>
      <c r="AW206" s="13" t="s">
        <v>39</v>
      </c>
      <c r="AX206" s="13" t="s">
        <v>86</v>
      </c>
      <c r="AY206" s="225" t="s">
        <v>138</v>
      </c>
    </row>
    <row r="207" spans="2:65" s="1" customFormat="1" ht="22.5" customHeight="1">
      <c r="B207" s="35"/>
      <c r="C207" s="183" t="s">
        <v>445</v>
      </c>
      <c r="D207" s="183" t="s">
        <v>141</v>
      </c>
      <c r="E207" s="184" t="s">
        <v>446</v>
      </c>
      <c r="F207" s="185" t="s">
        <v>447</v>
      </c>
      <c r="G207" s="186" t="s">
        <v>214</v>
      </c>
      <c r="H207" s="187">
        <v>2708.5</v>
      </c>
      <c r="I207" s="188"/>
      <c r="J207" s="189">
        <f>ROUND(I207*H207,2)</f>
        <v>0</v>
      </c>
      <c r="K207" s="185" t="s">
        <v>215</v>
      </c>
      <c r="L207" s="39"/>
      <c r="M207" s="190" t="s">
        <v>32</v>
      </c>
      <c r="N207" s="191" t="s">
        <v>49</v>
      </c>
      <c r="O207" s="61"/>
      <c r="P207" s="192">
        <f>O207*H207</f>
        <v>0</v>
      </c>
      <c r="Q207" s="192">
        <v>2.7999999999999998E-4</v>
      </c>
      <c r="R207" s="192">
        <f>Q207*H207</f>
        <v>0.75837999999999994</v>
      </c>
      <c r="S207" s="192">
        <v>0</v>
      </c>
      <c r="T207" s="193">
        <f>S207*H207</f>
        <v>0</v>
      </c>
      <c r="AR207" s="17" t="s">
        <v>156</v>
      </c>
      <c r="AT207" s="17" t="s">
        <v>141</v>
      </c>
      <c r="AU207" s="17" t="s">
        <v>21</v>
      </c>
      <c r="AY207" s="17" t="s">
        <v>138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17" t="s">
        <v>86</v>
      </c>
      <c r="BK207" s="194">
        <f>ROUND(I207*H207,2)</f>
        <v>0</v>
      </c>
      <c r="BL207" s="17" t="s">
        <v>156</v>
      </c>
      <c r="BM207" s="17" t="s">
        <v>448</v>
      </c>
    </row>
    <row r="208" spans="2:65" s="12" customFormat="1" ht="11.25">
      <c r="B208" s="204"/>
      <c r="C208" s="205"/>
      <c r="D208" s="195" t="s">
        <v>217</v>
      </c>
      <c r="E208" s="206" t="s">
        <v>32</v>
      </c>
      <c r="F208" s="207" t="s">
        <v>449</v>
      </c>
      <c r="G208" s="205"/>
      <c r="H208" s="208">
        <v>2708.5</v>
      </c>
      <c r="I208" s="209"/>
      <c r="J208" s="205"/>
      <c r="K208" s="205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217</v>
      </c>
      <c r="AU208" s="214" t="s">
        <v>21</v>
      </c>
      <c r="AV208" s="12" t="s">
        <v>21</v>
      </c>
      <c r="AW208" s="12" t="s">
        <v>39</v>
      </c>
      <c r="AX208" s="12" t="s">
        <v>86</v>
      </c>
      <c r="AY208" s="214" t="s">
        <v>138</v>
      </c>
    </row>
    <row r="209" spans="2:65" s="1" customFormat="1" ht="16.5" customHeight="1">
      <c r="B209" s="35"/>
      <c r="C209" s="226" t="s">
        <v>450</v>
      </c>
      <c r="D209" s="226" t="s">
        <v>273</v>
      </c>
      <c r="E209" s="227" t="s">
        <v>451</v>
      </c>
      <c r="F209" s="228" t="s">
        <v>452</v>
      </c>
      <c r="G209" s="229" t="s">
        <v>214</v>
      </c>
      <c r="H209" s="230">
        <v>2708.5</v>
      </c>
      <c r="I209" s="231"/>
      <c r="J209" s="232">
        <f>ROUND(I209*H209,2)</f>
        <v>0</v>
      </c>
      <c r="K209" s="228" t="s">
        <v>215</v>
      </c>
      <c r="L209" s="233"/>
      <c r="M209" s="234" t="s">
        <v>32</v>
      </c>
      <c r="N209" s="235" t="s">
        <v>49</v>
      </c>
      <c r="O209" s="61"/>
      <c r="P209" s="192">
        <f>O209*H209</f>
        <v>0</v>
      </c>
      <c r="Q209" s="192">
        <v>2.0000000000000001E-4</v>
      </c>
      <c r="R209" s="192">
        <f>Q209*H209</f>
        <v>0.54170000000000007</v>
      </c>
      <c r="S209" s="192">
        <v>0</v>
      </c>
      <c r="T209" s="193">
        <f>S209*H209</f>
        <v>0</v>
      </c>
      <c r="AR209" s="17" t="s">
        <v>171</v>
      </c>
      <c r="AT209" s="17" t="s">
        <v>273</v>
      </c>
      <c r="AU209" s="17" t="s">
        <v>21</v>
      </c>
      <c r="AY209" s="17" t="s">
        <v>138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17" t="s">
        <v>86</v>
      </c>
      <c r="BK209" s="194">
        <f>ROUND(I209*H209,2)</f>
        <v>0</v>
      </c>
      <c r="BL209" s="17" t="s">
        <v>156</v>
      </c>
      <c r="BM209" s="17" t="s">
        <v>453</v>
      </c>
    </row>
    <row r="210" spans="2:65" s="1" customFormat="1" ht="16.5" customHeight="1">
      <c r="B210" s="35"/>
      <c r="C210" s="183" t="s">
        <v>454</v>
      </c>
      <c r="D210" s="183" t="s">
        <v>141</v>
      </c>
      <c r="E210" s="184" t="s">
        <v>455</v>
      </c>
      <c r="F210" s="185" t="s">
        <v>456</v>
      </c>
      <c r="G210" s="186" t="s">
        <v>245</v>
      </c>
      <c r="H210" s="187">
        <v>1884.9</v>
      </c>
      <c r="I210" s="188"/>
      <c r="J210" s="189">
        <f>ROUND(I210*H210,2)</f>
        <v>0</v>
      </c>
      <c r="K210" s="185" t="s">
        <v>215</v>
      </c>
      <c r="L210" s="39"/>
      <c r="M210" s="190" t="s">
        <v>32</v>
      </c>
      <c r="N210" s="191" t="s">
        <v>49</v>
      </c>
      <c r="O210" s="61"/>
      <c r="P210" s="192">
        <f>O210*H210</f>
        <v>0</v>
      </c>
      <c r="Q210" s="192">
        <v>2.1080000000000001</v>
      </c>
      <c r="R210" s="192">
        <f>Q210*H210</f>
        <v>3973.3692000000005</v>
      </c>
      <c r="S210" s="192">
        <v>0</v>
      </c>
      <c r="T210" s="193">
        <f>S210*H210</f>
        <v>0</v>
      </c>
      <c r="AR210" s="17" t="s">
        <v>156</v>
      </c>
      <c r="AT210" s="17" t="s">
        <v>141</v>
      </c>
      <c r="AU210" s="17" t="s">
        <v>21</v>
      </c>
      <c r="AY210" s="17" t="s">
        <v>138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7" t="s">
        <v>86</v>
      </c>
      <c r="BK210" s="194">
        <f>ROUND(I210*H210,2)</f>
        <v>0</v>
      </c>
      <c r="BL210" s="17" t="s">
        <v>156</v>
      </c>
      <c r="BM210" s="17" t="s">
        <v>457</v>
      </c>
    </row>
    <row r="211" spans="2:65" s="12" customFormat="1" ht="11.25">
      <c r="B211" s="204"/>
      <c r="C211" s="205"/>
      <c r="D211" s="195" t="s">
        <v>217</v>
      </c>
      <c r="E211" s="206" t="s">
        <v>32</v>
      </c>
      <c r="F211" s="207" t="s">
        <v>458</v>
      </c>
      <c r="G211" s="205"/>
      <c r="H211" s="208">
        <v>1884.9</v>
      </c>
      <c r="I211" s="209"/>
      <c r="J211" s="205"/>
      <c r="K211" s="205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217</v>
      </c>
      <c r="AU211" s="214" t="s">
        <v>21</v>
      </c>
      <c r="AV211" s="12" t="s">
        <v>21</v>
      </c>
      <c r="AW211" s="12" t="s">
        <v>39</v>
      </c>
      <c r="AX211" s="12" t="s">
        <v>86</v>
      </c>
      <c r="AY211" s="214" t="s">
        <v>138</v>
      </c>
    </row>
    <row r="212" spans="2:65" s="1" customFormat="1" ht="16.5" customHeight="1">
      <c r="B212" s="35"/>
      <c r="C212" s="183" t="s">
        <v>459</v>
      </c>
      <c r="D212" s="183" t="s">
        <v>141</v>
      </c>
      <c r="E212" s="184" t="s">
        <v>460</v>
      </c>
      <c r="F212" s="185" t="s">
        <v>461</v>
      </c>
      <c r="G212" s="186" t="s">
        <v>245</v>
      </c>
      <c r="H212" s="187">
        <v>15.2</v>
      </c>
      <c r="I212" s="188"/>
      <c r="J212" s="189">
        <f>ROUND(I212*H212,2)</f>
        <v>0</v>
      </c>
      <c r="K212" s="185" t="s">
        <v>215</v>
      </c>
      <c r="L212" s="39"/>
      <c r="M212" s="190" t="s">
        <v>32</v>
      </c>
      <c r="N212" s="191" t="s">
        <v>49</v>
      </c>
      <c r="O212" s="61"/>
      <c r="P212" s="192">
        <f>O212*H212</f>
        <v>0</v>
      </c>
      <c r="Q212" s="192">
        <v>2.4340799999999998</v>
      </c>
      <c r="R212" s="192">
        <f>Q212*H212</f>
        <v>36.998015999999993</v>
      </c>
      <c r="S212" s="192">
        <v>0</v>
      </c>
      <c r="T212" s="193">
        <f>S212*H212</f>
        <v>0</v>
      </c>
      <c r="AR212" s="17" t="s">
        <v>156</v>
      </c>
      <c r="AT212" s="17" t="s">
        <v>141</v>
      </c>
      <c r="AU212" s="17" t="s">
        <v>21</v>
      </c>
      <c r="AY212" s="17" t="s">
        <v>138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7" t="s">
        <v>86</v>
      </c>
      <c r="BK212" s="194">
        <f>ROUND(I212*H212,2)</f>
        <v>0</v>
      </c>
      <c r="BL212" s="17" t="s">
        <v>156</v>
      </c>
      <c r="BM212" s="17" t="s">
        <v>462</v>
      </c>
    </row>
    <row r="213" spans="2:65" s="12" customFormat="1" ht="11.25">
      <c r="B213" s="204"/>
      <c r="C213" s="205"/>
      <c r="D213" s="195" t="s">
        <v>217</v>
      </c>
      <c r="E213" s="206" t="s">
        <v>32</v>
      </c>
      <c r="F213" s="207" t="s">
        <v>463</v>
      </c>
      <c r="G213" s="205"/>
      <c r="H213" s="208">
        <v>15.2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217</v>
      </c>
      <c r="AU213" s="214" t="s">
        <v>21</v>
      </c>
      <c r="AV213" s="12" t="s">
        <v>21</v>
      </c>
      <c r="AW213" s="12" t="s">
        <v>39</v>
      </c>
      <c r="AX213" s="12" t="s">
        <v>86</v>
      </c>
      <c r="AY213" s="214" t="s">
        <v>138</v>
      </c>
    </row>
    <row r="214" spans="2:65" s="1" customFormat="1" ht="22.5" customHeight="1">
      <c r="B214" s="35"/>
      <c r="C214" s="183" t="s">
        <v>464</v>
      </c>
      <c r="D214" s="183" t="s">
        <v>141</v>
      </c>
      <c r="E214" s="184" t="s">
        <v>465</v>
      </c>
      <c r="F214" s="185" t="s">
        <v>466</v>
      </c>
      <c r="G214" s="186" t="s">
        <v>245</v>
      </c>
      <c r="H214" s="187">
        <v>271.39999999999998</v>
      </c>
      <c r="I214" s="188"/>
      <c r="J214" s="189">
        <f>ROUND(I214*H214,2)</f>
        <v>0</v>
      </c>
      <c r="K214" s="185" t="s">
        <v>215</v>
      </c>
      <c r="L214" s="39"/>
      <c r="M214" s="190" t="s">
        <v>32</v>
      </c>
      <c r="N214" s="191" t="s">
        <v>49</v>
      </c>
      <c r="O214" s="61"/>
      <c r="P214" s="192">
        <f>O214*H214</f>
        <v>0</v>
      </c>
      <c r="Q214" s="192">
        <v>2.4142999999999999</v>
      </c>
      <c r="R214" s="192">
        <f>Q214*H214</f>
        <v>655.24101999999993</v>
      </c>
      <c r="S214" s="192">
        <v>0</v>
      </c>
      <c r="T214" s="193">
        <f>S214*H214</f>
        <v>0</v>
      </c>
      <c r="AR214" s="17" t="s">
        <v>156</v>
      </c>
      <c r="AT214" s="17" t="s">
        <v>141</v>
      </c>
      <c r="AU214" s="17" t="s">
        <v>21</v>
      </c>
      <c r="AY214" s="17" t="s">
        <v>138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7" t="s">
        <v>86</v>
      </c>
      <c r="BK214" s="194">
        <f>ROUND(I214*H214,2)</f>
        <v>0</v>
      </c>
      <c r="BL214" s="17" t="s">
        <v>156</v>
      </c>
      <c r="BM214" s="17" t="s">
        <v>467</v>
      </c>
    </row>
    <row r="215" spans="2:65" s="12" customFormat="1" ht="11.25">
      <c r="B215" s="204"/>
      <c r="C215" s="205"/>
      <c r="D215" s="195" t="s">
        <v>217</v>
      </c>
      <c r="E215" s="206" t="s">
        <v>32</v>
      </c>
      <c r="F215" s="207" t="s">
        <v>468</v>
      </c>
      <c r="G215" s="205"/>
      <c r="H215" s="208">
        <v>208.4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217</v>
      </c>
      <c r="AU215" s="214" t="s">
        <v>21</v>
      </c>
      <c r="AV215" s="12" t="s">
        <v>21</v>
      </c>
      <c r="AW215" s="12" t="s">
        <v>39</v>
      </c>
      <c r="AX215" s="12" t="s">
        <v>78</v>
      </c>
      <c r="AY215" s="214" t="s">
        <v>138</v>
      </c>
    </row>
    <row r="216" spans="2:65" s="12" customFormat="1" ht="11.25">
      <c r="B216" s="204"/>
      <c r="C216" s="205"/>
      <c r="D216" s="195" t="s">
        <v>217</v>
      </c>
      <c r="E216" s="206" t="s">
        <v>32</v>
      </c>
      <c r="F216" s="207" t="s">
        <v>469</v>
      </c>
      <c r="G216" s="205"/>
      <c r="H216" s="208">
        <v>63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217</v>
      </c>
      <c r="AU216" s="214" t="s">
        <v>21</v>
      </c>
      <c r="AV216" s="12" t="s">
        <v>21</v>
      </c>
      <c r="AW216" s="12" t="s">
        <v>39</v>
      </c>
      <c r="AX216" s="12" t="s">
        <v>78</v>
      </c>
      <c r="AY216" s="214" t="s">
        <v>138</v>
      </c>
    </row>
    <row r="217" spans="2:65" s="13" customFormat="1" ht="11.25">
      <c r="B217" s="215"/>
      <c r="C217" s="216"/>
      <c r="D217" s="195" t="s">
        <v>217</v>
      </c>
      <c r="E217" s="217" t="s">
        <v>32</v>
      </c>
      <c r="F217" s="218" t="s">
        <v>261</v>
      </c>
      <c r="G217" s="216"/>
      <c r="H217" s="219">
        <v>271.39999999999998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217</v>
      </c>
      <c r="AU217" s="225" t="s">
        <v>21</v>
      </c>
      <c r="AV217" s="13" t="s">
        <v>156</v>
      </c>
      <c r="AW217" s="13" t="s">
        <v>39</v>
      </c>
      <c r="AX217" s="13" t="s">
        <v>86</v>
      </c>
      <c r="AY217" s="225" t="s">
        <v>138</v>
      </c>
    </row>
    <row r="218" spans="2:65" s="1" customFormat="1" ht="16.5" customHeight="1">
      <c r="B218" s="35"/>
      <c r="C218" s="183" t="s">
        <v>470</v>
      </c>
      <c r="D218" s="183" t="s">
        <v>141</v>
      </c>
      <c r="E218" s="184" t="s">
        <v>471</v>
      </c>
      <c r="F218" s="185" t="s">
        <v>472</v>
      </c>
      <c r="G218" s="186" t="s">
        <v>214</v>
      </c>
      <c r="H218" s="187">
        <v>251.3</v>
      </c>
      <c r="I218" s="188"/>
      <c r="J218" s="189">
        <f>ROUND(I218*H218,2)</f>
        <v>0</v>
      </c>
      <c r="K218" s="185" t="s">
        <v>215</v>
      </c>
      <c r="L218" s="39"/>
      <c r="M218" s="190" t="s">
        <v>32</v>
      </c>
      <c r="N218" s="191" t="s">
        <v>49</v>
      </c>
      <c r="O218" s="61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AR218" s="17" t="s">
        <v>156</v>
      </c>
      <c r="AT218" s="17" t="s">
        <v>141</v>
      </c>
      <c r="AU218" s="17" t="s">
        <v>21</v>
      </c>
      <c r="AY218" s="17" t="s">
        <v>138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7" t="s">
        <v>86</v>
      </c>
      <c r="BK218" s="194">
        <f>ROUND(I218*H218,2)</f>
        <v>0</v>
      </c>
      <c r="BL218" s="17" t="s">
        <v>156</v>
      </c>
      <c r="BM218" s="17" t="s">
        <v>473</v>
      </c>
    </row>
    <row r="219" spans="2:65" s="12" customFormat="1" ht="11.25">
      <c r="B219" s="204"/>
      <c r="C219" s="205"/>
      <c r="D219" s="195" t="s">
        <v>217</v>
      </c>
      <c r="E219" s="206" t="s">
        <v>32</v>
      </c>
      <c r="F219" s="207" t="s">
        <v>474</v>
      </c>
      <c r="G219" s="205"/>
      <c r="H219" s="208">
        <v>251.3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217</v>
      </c>
      <c r="AU219" s="214" t="s">
        <v>21</v>
      </c>
      <c r="AV219" s="12" t="s">
        <v>21</v>
      </c>
      <c r="AW219" s="12" t="s">
        <v>39</v>
      </c>
      <c r="AX219" s="12" t="s">
        <v>86</v>
      </c>
      <c r="AY219" s="214" t="s">
        <v>138</v>
      </c>
    </row>
    <row r="220" spans="2:65" s="1" customFormat="1" ht="16.5" customHeight="1">
      <c r="B220" s="35"/>
      <c r="C220" s="183" t="s">
        <v>475</v>
      </c>
      <c r="D220" s="183" t="s">
        <v>141</v>
      </c>
      <c r="E220" s="184" t="s">
        <v>476</v>
      </c>
      <c r="F220" s="185" t="s">
        <v>477</v>
      </c>
      <c r="G220" s="186" t="s">
        <v>245</v>
      </c>
      <c r="H220" s="187">
        <v>5.6</v>
      </c>
      <c r="I220" s="188"/>
      <c r="J220" s="189">
        <f>ROUND(I220*H220,2)</f>
        <v>0</v>
      </c>
      <c r="K220" s="185" t="s">
        <v>215</v>
      </c>
      <c r="L220" s="39"/>
      <c r="M220" s="190" t="s">
        <v>32</v>
      </c>
      <c r="N220" s="191" t="s">
        <v>49</v>
      </c>
      <c r="O220" s="61"/>
      <c r="P220" s="192">
        <f>O220*H220</f>
        <v>0</v>
      </c>
      <c r="Q220" s="192">
        <v>2.16</v>
      </c>
      <c r="R220" s="192">
        <f>Q220*H220</f>
        <v>12.096</v>
      </c>
      <c r="S220" s="192">
        <v>0</v>
      </c>
      <c r="T220" s="193">
        <f>S220*H220</f>
        <v>0</v>
      </c>
      <c r="AR220" s="17" t="s">
        <v>156</v>
      </c>
      <c r="AT220" s="17" t="s">
        <v>141</v>
      </c>
      <c r="AU220" s="17" t="s">
        <v>21</v>
      </c>
      <c r="AY220" s="17" t="s">
        <v>138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7" t="s">
        <v>86</v>
      </c>
      <c r="BK220" s="194">
        <f>ROUND(I220*H220,2)</f>
        <v>0</v>
      </c>
      <c r="BL220" s="17" t="s">
        <v>156</v>
      </c>
      <c r="BM220" s="17" t="s">
        <v>478</v>
      </c>
    </row>
    <row r="221" spans="2:65" s="12" customFormat="1" ht="11.25">
      <c r="B221" s="204"/>
      <c r="C221" s="205"/>
      <c r="D221" s="195" t="s">
        <v>217</v>
      </c>
      <c r="E221" s="206" t="s">
        <v>32</v>
      </c>
      <c r="F221" s="207" t="s">
        <v>479</v>
      </c>
      <c r="G221" s="205"/>
      <c r="H221" s="208">
        <v>5.5</v>
      </c>
      <c r="I221" s="209"/>
      <c r="J221" s="205"/>
      <c r="K221" s="205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217</v>
      </c>
      <c r="AU221" s="214" t="s">
        <v>21</v>
      </c>
      <c r="AV221" s="12" t="s">
        <v>21</v>
      </c>
      <c r="AW221" s="12" t="s">
        <v>39</v>
      </c>
      <c r="AX221" s="12" t="s">
        <v>78</v>
      </c>
      <c r="AY221" s="214" t="s">
        <v>138</v>
      </c>
    </row>
    <row r="222" spans="2:65" s="12" customFormat="1" ht="11.25">
      <c r="B222" s="204"/>
      <c r="C222" s="205"/>
      <c r="D222" s="195" t="s">
        <v>217</v>
      </c>
      <c r="E222" s="206" t="s">
        <v>32</v>
      </c>
      <c r="F222" s="207" t="s">
        <v>480</v>
      </c>
      <c r="G222" s="205"/>
      <c r="H222" s="208">
        <v>0.1</v>
      </c>
      <c r="I222" s="209"/>
      <c r="J222" s="205"/>
      <c r="K222" s="205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217</v>
      </c>
      <c r="AU222" s="214" t="s">
        <v>21</v>
      </c>
      <c r="AV222" s="12" t="s">
        <v>21</v>
      </c>
      <c r="AW222" s="12" t="s">
        <v>39</v>
      </c>
      <c r="AX222" s="12" t="s">
        <v>78</v>
      </c>
      <c r="AY222" s="214" t="s">
        <v>138</v>
      </c>
    </row>
    <row r="223" spans="2:65" s="13" customFormat="1" ht="11.25">
      <c r="B223" s="215"/>
      <c r="C223" s="216"/>
      <c r="D223" s="195" t="s">
        <v>217</v>
      </c>
      <c r="E223" s="217" t="s">
        <v>32</v>
      </c>
      <c r="F223" s="218" t="s">
        <v>261</v>
      </c>
      <c r="G223" s="216"/>
      <c r="H223" s="219">
        <v>5.6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217</v>
      </c>
      <c r="AU223" s="225" t="s">
        <v>21</v>
      </c>
      <c r="AV223" s="13" t="s">
        <v>156</v>
      </c>
      <c r="AW223" s="13" t="s">
        <v>39</v>
      </c>
      <c r="AX223" s="13" t="s">
        <v>86</v>
      </c>
      <c r="AY223" s="225" t="s">
        <v>138</v>
      </c>
    </row>
    <row r="224" spans="2:65" s="1" customFormat="1" ht="22.5" customHeight="1">
      <c r="B224" s="35"/>
      <c r="C224" s="183" t="s">
        <v>481</v>
      </c>
      <c r="D224" s="183" t="s">
        <v>141</v>
      </c>
      <c r="E224" s="184" t="s">
        <v>482</v>
      </c>
      <c r="F224" s="185" t="s">
        <v>483</v>
      </c>
      <c r="G224" s="186" t="s">
        <v>214</v>
      </c>
      <c r="H224" s="187">
        <v>4.5599999999999996</v>
      </c>
      <c r="I224" s="188"/>
      <c r="J224" s="189">
        <f>ROUND(I224*H224,2)</f>
        <v>0</v>
      </c>
      <c r="K224" s="185" t="s">
        <v>215</v>
      </c>
      <c r="L224" s="39"/>
      <c r="M224" s="190" t="s">
        <v>32</v>
      </c>
      <c r="N224" s="191" t="s">
        <v>49</v>
      </c>
      <c r="O224" s="61"/>
      <c r="P224" s="192">
        <f>O224*H224</f>
        <v>0</v>
      </c>
      <c r="Q224" s="192">
        <v>0.78741000000000005</v>
      </c>
      <c r="R224" s="192">
        <f>Q224*H224</f>
        <v>3.5905895999999999</v>
      </c>
      <c r="S224" s="192">
        <v>0</v>
      </c>
      <c r="T224" s="193">
        <f>S224*H224</f>
        <v>0</v>
      </c>
      <c r="AR224" s="17" t="s">
        <v>156</v>
      </c>
      <c r="AT224" s="17" t="s">
        <v>141</v>
      </c>
      <c r="AU224" s="17" t="s">
        <v>21</v>
      </c>
      <c r="AY224" s="17" t="s">
        <v>138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7" t="s">
        <v>86</v>
      </c>
      <c r="BK224" s="194">
        <f>ROUND(I224*H224,2)</f>
        <v>0</v>
      </c>
      <c r="BL224" s="17" t="s">
        <v>156</v>
      </c>
      <c r="BM224" s="17" t="s">
        <v>484</v>
      </c>
    </row>
    <row r="225" spans="2:65" s="12" customFormat="1" ht="11.25">
      <c r="B225" s="204"/>
      <c r="C225" s="205"/>
      <c r="D225" s="195" t="s">
        <v>217</v>
      </c>
      <c r="E225" s="206" t="s">
        <v>32</v>
      </c>
      <c r="F225" s="207" t="s">
        <v>485</v>
      </c>
      <c r="G225" s="205"/>
      <c r="H225" s="208">
        <v>4.5599999999999996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217</v>
      </c>
      <c r="AU225" s="214" t="s">
        <v>21</v>
      </c>
      <c r="AV225" s="12" t="s">
        <v>21</v>
      </c>
      <c r="AW225" s="12" t="s">
        <v>39</v>
      </c>
      <c r="AX225" s="12" t="s">
        <v>86</v>
      </c>
      <c r="AY225" s="214" t="s">
        <v>138</v>
      </c>
    </row>
    <row r="226" spans="2:65" s="1" customFormat="1" ht="22.5" customHeight="1">
      <c r="B226" s="35"/>
      <c r="C226" s="183" t="s">
        <v>486</v>
      </c>
      <c r="D226" s="183" t="s">
        <v>141</v>
      </c>
      <c r="E226" s="184" t="s">
        <v>487</v>
      </c>
      <c r="F226" s="185" t="s">
        <v>488</v>
      </c>
      <c r="G226" s="186" t="s">
        <v>231</v>
      </c>
      <c r="H226" s="187">
        <v>13.6</v>
      </c>
      <c r="I226" s="188"/>
      <c r="J226" s="189">
        <f>ROUND(I226*H226,2)</f>
        <v>0</v>
      </c>
      <c r="K226" s="185" t="s">
        <v>215</v>
      </c>
      <c r="L226" s="39"/>
      <c r="M226" s="190" t="s">
        <v>32</v>
      </c>
      <c r="N226" s="191" t="s">
        <v>49</v>
      </c>
      <c r="O226" s="61"/>
      <c r="P226" s="192">
        <f>O226*H226</f>
        <v>0</v>
      </c>
      <c r="Q226" s="192">
        <v>5.7910000000000003E-2</v>
      </c>
      <c r="R226" s="192">
        <f>Q226*H226</f>
        <v>0.78757600000000005</v>
      </c>
      <c r="S226" s="192">
        <v>0</v>
      </c>
      <c r="T226" s="193">
        <f>S226*H226</f>
        <v>0</v>
      </c>
      <c r="AR226" s="17" t="s">
        <v>156</v>
      </c>
      <c r="AT226" s="17" t="s">
        <v>141</v>
      </c>
      <c r="AU226" s="17" t="s">
        <v>21</v>
      </c>
      <c r="AY226" s="17" t="s">
        <v>138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7" t="s">
        <v>86</v>
      </c>
      <c r="BK226" s="194">
        <f>ROUND(I226*H226,2)</f>
        <v>0</v>
      </c>
      <c r="BL226" s="17" t="s">
        <v>156</v>
      </c>
      <c r="BM226" s="17" t="s">
        <v>489</v>
      </c>
    </row>
    <row r="227" spans="2:65" s="12" customFormat="1" ht="11.25">
      <c r="B227" s="204"/>
      <c r="C227" s="205"/>
      <c r="D227" s="195" t="s">
        <v>217</v>
      </c>
      <c r="E227" s="206" t="s">
        <v>32</v>
      </c>
      <c r="F227" s="207" t="s">
        <v>490</v>
      </c>
      <c r="G227" s="205"/>
      <c r="H227" s="208">
        <v>13.6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217</v>
      </c>
      <c r="AU227" s="214" t="s">
        <v>21</v>
      </c>
      <c r="AV227" s="12" t="s">
        <v>21</v>
      </c>
      <c r="AW227" s="12" t="s">
        <v>39</v>
      </c>
      <c r="AX227" s="12" t="s">
        <v>86</v>
      </c>
      <c r="AY227" s="214" t="s">
        <v>138</v>
      </c>
    </row>
    <row r="228" spans="2:65" s="11" customFormat="1" ht="22.9" customHeight="1">
      <c r="B228" s="167"/>
      <c r="C228" s="168"/>
      <c r="D228" s="169" t="s">
        <v>77</v>
      </c>
      <c r="E228" s="181" t="s">
        <v>137</v>
      </c>
      <c r="F228" s="181" t="s">
        <v>491</v>
      </c>
      <c r="G228" s="168"/>
      <c r="H228" s="168"/>
      <c r="I228" s="171"/>
      <c r="J228" s="182">
        <f>BK228</f>
        <v>0</v>
      </c>
      <c r="K228" s="168"/>
      <c r="L228" s="173"/>
      <c r="M228" s="174"/>
      <c r="N228" s="175"/>
      <c r="O228" s="175"/>
      <c r="P228" s="176">
        <f>SUM(P229:P230)</f>
        <v>0</v>
      </c>
      <c r="Q228" s="175"/>
      <c r="R228" s="176">
        <f>SUM(R229:R230)</f>
        <v>2.1782750000000002</v>
      </c>
      <c r="S228" s="175"/>
      <c r="T228" s="177">
        <f>SUM(T229:T230)</f>
        <v>0</v>
      </c>
      <c r="AR228" s="178" t="s">
        <v>86</v>
      </c>
      <c r="AT228" s="179" t="s">
        <v>77</v>
      </c>
      <c r="AU228" s="179" t="s">
        <v>86</v>
      </c>
      <c r="AY228" s="178" t="s">
        <v>138</v>
      </c>
      <c r="BK228" s="180">
        <f>SUM(BK229:BK230)</f>
        <v>0</v>
      </c>
    </row>
    <row r="229" spans="2:65" s="1" customFormat="1" ht="22.5" customHeight="1">
      <c r="B229" s="35"/>
      <c r="C229" s="183" t="s">
        <v>492</v>
      </c>
      <c r="D229" s="183" t="s">
        <v>141</v>
      </c>
      <c r="E229" s="184" t="s">
        <v>493</v>
      </c>
      <c r="F229" s="185" t="s">
        <v>494</v>
      </c>
      <c r="G229" s="186" t="s">
        <v>214</v>
      </c>
      <c r="H229" s="187">
        <v>44.5</v>
      </c>
      <c r="I229" s="188"/>
      <c r="J229" s="189">
        <f>ROUND(I229*H229,2)</f>
        <v>0</v>
      </c>
      <c r="K229" s="185" t="s">
        <v>215</v>
      </c>
      <c r="L229" s="39"/>
      <c r="M229" s="190" t="s">
        <v>32</v>
      </c>
      <c r="N229" s="191" t="s">
        <v>49</v>
      </c>
      <c r="O229" s="61"/>
      <c r="P229" s="192">
        <f>O229*H229</f>
        <v>0</v>
      </c>
      <c r="Q229" s="192">
        <v>4.895E-2</v>
      </c>
      <c r="R229" s="192">
        <f>Q229*H229</f>
        <v>2.1782750000000002</v>
      </c>
      <c r="S229" s="192">
        <v>0</v>
      </c>
      <c r="T229" s="193">
        <f>S229*H229</f>
        <v>0</v>
      </c>
      <c r="AR229" s="17" t="s">
        <v>156</v>
      </c>
      <c r="AT229" s="17" t="s">
        <v>141</v>
      </c>
      <c r="AU229" s="17" t="s">
        <v>21</v>
      </c>
      <c r="AY229" s="17" t="s">
        <v>138</v>
      </c>
      <c r="BE229" s="194">
        <f>IF(N229="základní",J229,0)</f>
        <v>0</v>
      </c>
      <c r="BF229" s="194">
        <f>IF(N229="snížená",J229,0)</f>
        <v>0</v>
      </c>
      <c r="BG229" s="194">
        <f>IF(N229="zákl. přenesená",J229,0)</f>
        <v>0</v>
      </c>
      <c r="BH229" s="194">
        <f>IF(N229="sníž. přenesená",J229,0)</f>
        <v>0</v>
      </c>
      <c r="BI229" s="194">
        <f>IF(N229="nulová",J229,0)</f>
        <v>0</v>
      </c>
      <c r="BJ229" s="17" t="s">
        <v>86</v>
      </c>
      <c r="BK229" s="194">
        <f>ROUND(I229*H229,2)</f>
        <v>0</v>
      </c>
      <c r="BL229" s="17" t="s">
        <v>156</v>
      </c>
      <c r="BM229" s="17" t="s">
        <v>495</v>
      </c>
    </row>
    <row r="230" spans="2:65" s="1" customFormat="1" ht="16.5" customHeight="1">
      <c r="B230" s="35"/>
      <c r="C230" s="183" t="s">
        <v>496</v>
      </c>
      <c r="D230" s="183" t="s">
        <v>141</v>
      </c>
      <c r="E230" s="184" t="s">
        <v>497</v>
      </c>
      <c r="F230" s="185" t="s">
        <v>498</v>
      </c>
      <c r="G230" s="186" t="s">
        <v>214</v>
      </c>
      <c r="H230" s="187">
        <v>44.5</v>
      </c>
      <c r="I230" s="188"/>
      <c r="J230" s="189">
        <f>ROUND(I230*H230,2)</f>
        <v>0</v>
      </c>
      <c r="K230" s="185" t="s">
        <v>215</v>
      </c>
      <c r="L230" s="39"/>
      <c r="M230" s="190" t="s">
        <v>32</v>
      </c>
      <c r="N230" s="191" t="s">
        <v>49</v>
      </c>
      <c r="O230" s="61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AR230" s="17" t="s">
        <v>156</v>
      </c>
      <c r="AT230" s="17" t="s">
        <v>141</v>
      </c>
      <c r="AU230" s="17" t="s">
        <v>21</v>
      </c>
      <c r="AY230" s="17" t="s">
        <v>138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7" t="s">
        <v>86</v>
      </c>
      <c r="BK230" s="194">
        <f>ROUND(I230*H230,2)</f>
        <v>0</v>
      </c>
      <c r="BL230" s="17" t="s">
        <v>156</v>
      </c>
      <c r="BM230" s="17" t="s">
        <v>499</v>
      </c>
    </row>
    <row r="231" spans="2:65" s="11" customFormat="1" ht="22.9" customHeight="1">
      <c r="B231" s="167"/>
      <c r="C231" s="168"/>
      <c r="D231" s="169" t="s">
        <v>77</v>
      </c>
      <c r="E231" s="181" t="s">
        <v>163</v>
      </c>
      <c r="F231" s="181" t="s">
        <v>500</v>
      </c>
      <c r="G231" s="168"/>
      <c r="H231" s="168"/>
      <c r="I231" s="171"/>
      <c r="J231" s="182">
        <f>BK231</f>
        <v>0</v>
      </c>
      <c r="K231" s="168"/>
      <c r="L231" s="173"/>
      <c r="M231" s="174"/>
      <c r="N231" s="175"/>
      <c r="O231" s="175"/>
      <c r="P231" s="176">
        <f>P232</f>
        <v>0</v>
      </c>
      <c r="Q231" s="175"/>
      <c r="R231" s="176">
        <f>R232</f>
        <v>2.9625749999999997</v>
      </c>
      <c r="S231" s="175"/>
      <c r="T231" s="177">
        <f>T232</f>
        <v>0</v>
      </c>
      <c r="AR231" s="178" t="s">
        <v>86</v>
      </c>
      <c r="AT231" s="179" t="s">
        <v>77</v>
      </c>
      <c r="AU231" s="179" t="s">
        <v>86</v>
      </c>
      <c r="AY231" s="178" t="s">
        <v>138</v>
      </c>
      <c r="BK231" s="180">
        <f>BK232</f>
        <v>0</v>
      </c>
    </row>
    <row r="232" spans="2:65" s="1" customFormat="1" ht="22.5" customHeight="1">
      <c r="B232" s="35"/>
      <c r="C232" s="183" t="s">
        <v>501</v>
      </c>
      <c r="D232" s="183" t="s">
        <v>141</v>
      </c>
      <c r="E232" s="184" t="s">
        <v>502</v>
      </c>
      <c r="F232" s="185" t="s">
        <v>503</v>
      </c>
      <c r="G232" s="186" t="s">
        <v>214</v>
      </c>
      <c r="H232" s="187">
        <v>74.25</v>
      </c>
      <c r="I232" s="188"/>
      <c r="J232" s="189">
        <f>ROUND(I232*H232,2)</f>
        <v>0</v>
      </c>
      <c r="K232" s="185" t="s">
        <v>215</v>
      </c>
      <c r="L232" s="39"/>
      <c r="M232" s="190" t="s">
        <v>32</v>
      </c>
      <c r="N232" s="191" t="s">
        <v>49</v>
      </c>
      <c r="O232" s="61"/>
      <c r="P232" s="192">
        <f>O232*H232</f>
        <v>0</v>
      </c>
      <c r="Q232" s="192">
        <v>3.9899999999999998E-2</v>
      </c>
      <c r="R232" s="192">
        <f>Q232*H232</f>
        <v>2.9625749999999997</v>
      </c>
      <c r="S232" s="192">
        <v>0</v>
      </c>
      <c r="T232" s="193">
        <f>S232*H232</f>
        <v>0</v>
      </c>
      <c r="AR232" s="17" t="s">
        <v>156</v>
      </c>
      <c r="AT232" s="17" t="s">
        <v>141</v>
      </c>
      <c r="AU232" s="17" t="s">
        <v>21</v>
      </c>
      <c r="AY232" s="17" t="s">
        <v>138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7" t="s">
        <v>86</v>
      </c>
      <c r="BK232" s="194">
        <f>ROUND(I232*H232,2)</f>
        <v>0</v>
      </c>
      <c r="BL232" s="17" t="s">
        <v>156</v>
      </c>
      <c r="BM232" s="17" t="s">
        <v>504</v>
      </c>
    </row>
    <row r="233" spans="2:65" s="11" customFormat="1" ht="22.9" customHeight="1">
      <c r="B233" s="167"/>
      <c r="C233" s="168"/>
      <c r="D233" s="169" t="s">
        <v>77</v>
      </c>
      <c r="E233" s="181" t="s">
        <v>171</v>
      </c>
      <c r="F233" s="181" t="s">
        <v>505</v>
      </c>
      <c r="G233" s="168"/>
      <c r="H233" s="168"/>
      <c r="I233" s="171"/>
      <c r="J233" s="182">
        <f>BK233</f>
        <v>0</v>
      </c>
      <c r="K233" s="168"/>
      <c r="L233" s="173"/>
      <c r="M233" s="174"/>
      <c r="N233" s="175"/>
      <c r="O233" s="175"/>
      <c r="P233" s="176">
        <f>SUM(P234:P235)</f>
        <v>0</v>
      </c>
      <c r="Q233" s="175"/>
      <c r="R233" s="176">
        <f>SUM(R234:R235)</f>
        <v>2.8313999999999999E-2</v>
      </c>
      <c r="S233" s="175"/>
      <c r="T233" s="177">
        <f>SUM(T234:T235)</f>
        <v>0</v>
      </c>
      <c r="AR233" s="178" t="s">
        <v>86</v>
      </c>
      <c r="AT233" s="179" t="s">
        <v>77</v>
      </c>
      <c r="AU233" s="179" t="s">
        <v>86</v>
      </c>
      <c r="AY233" s="178" t="s">
        <v>138</v>
      </c>
      <c r="BK233" s="180">
        <f>SUM(BK234:BK235)</f>
        <v>0</v>
      </c>
    </row>
    <row r="234" spans="2:65" s="1" customFormat="1" ht="22.5" customHeight="1">
      <c r="B234" s="35"/>
      <c r="C234" s="183" t="s">
        <v>506</v>
      </c>
      <c r="D234" s="183" t="s">
        <v>141</v>
      </c>
      <c r="E234" s="184" t="s">
        <v>507</v>
      </c>
      <c r="F234" s="185" t="s">
        <v>508</v>
      </c>
      <c r="G234" s="186" t="s">
        <v>231</v>
      </c>
      <c r="H234" s="187">
        <v>3.9</v>
      </c>
      <c r="I234" s="188"/>
      <c r="J234" s="189">
        <f>ROUND(I234*H234,2)</f>
        <v>0</v>
      </c>
      <c r="K234" s="185" t="s">
        <v>215</v>
      </c>
      <c r="L234" s="39"/>
      <c r="M234" s="190" t="s">
        <v>32</v>
      </c>
      <c r="N234" s="191" t="s">
        <v>49</v>
      </c>
      <c r="O234" s="61"/>
      <c r="P234" s="192">
        <f>O234*H234</f>
        <v>0</v>
      </c>
      <c r="Q234" s="192">
        <v>7.26E-3</v>
      </c>
      <c r="R234" s="192">
        <f>Q234*H234</f>
        <v>2.8313999999999999E-2</v>
      </c>
      <c r="S234" s="192">
        <v>0</v>
      </c>
      <c r="T234" s="193">
        <f>S234*H234</f>
        <v>0</v>
      </c>
      <c r="AR234" s="17" t="s">
        <v>156</v>
      </c>
      <c r="AT234" s="17" t="s">
        <v>141</v>
      </c>
      <c r="AU234" s="17" t="s">
        <v>21</v>
      </c>
      <c r="AY234" s="17" t="s">
        <v>138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7" t="s">
        <v>86</v>
      </c>
      <c r="BK234" s="194">
        <f>ROUND(I234*H234,2)</f>
        <v>0</v>
      </c>
      <c r="BL234" s="17" t="s">
        <v>156</v>
      </c>
      <c r="BM234" s="17" t="s">
        <v>509</v>
      </c>
    </row>
    <row r="235" spans="2:65" s="12" customFormat="1" ht="11.25">
      <c r="B235" s="204"/>
      <c r="C235" s="205"/>
      <c r="D235" s="195" t="s">
        <v>217</v>
      </c>
      <c r="E235" s="206" t="s">
        <v>32</v>
      </c>
      <c r="F235" s="207" t="s">
        <v>510</v>
      </c>
      <c r="G235" s="205"/>
      <c r="H235" s="208">
        <v>3.9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217</v>
      </c>
      <c r="AU235" s="214" t="s">
        <v>21</v>
      </c>
      <c r="AV235" s="12" t="s">
        <v>21</v>
      </c>
      <c r="AW235" s="12" t="s">
        <v>39</v>
      </c>
      <c r="AX235" s="12" t="s">
        <v>86</v>
      </c>
      <c r="AY235" s="214" t="s">
        <v>138</v>
      </c>
    </row>
    <row r="236" spans="2:65" s="11" customFormat="1" ht="22.9" customHeight="1">
      <c r="B236" s="167"/>
      <c r="C236" s="168"/>
      <c r="D236" s="169" t="s">
        <v>77</v>
      </c>
      <c r="E236" s="181" t="s">
        <v>177</v>
      </c>
      <c r="F236" s="181" t="s">
        <v>511</v>
      </c>
      <c r="G236" s="168"/>
      <c r="H236" s="168"/>
      <c r="I236" s="171"/>
      <c r="J236" s="182">
        <f>BK236</f>
        <v>0</v>
      </c>
      <c r="K236" s="168"/>
      <c r="L236" s="173"/>
      <c r="M236" s="174"/>
      <c r="N236" s="175"/>
      <c r="O236" s="175"/>
      <c r="P236" s="176">
        <f>SUM(P237:P238)</f>
        <v>0</v>
      </c>
      <c r="Q236" s="175"/>
      <c r="R236" s="176">
        <f>SUM(R237:R238)</f>
        <v>0</v>
      </c>
      <c r="S236" s="175"/>
      <c r="T236" s="177">
        <f>SUM(T237:T238)</f>
        <v>1.7077499999999999</v>
      </c>
      <c r="AR236" s="178" t="s">
        <v>86</v>
      </c>
      <c r="AT236" s="179" t="s">
        <v>77</v>
      </c>
      <c r="AU236" s="179" t="s">
        <v>86</v>
      </c>
      <c r="AY236" s="178" t="s">
        <v>138</v>
      </c>
      <c r="BK236" s="180">
        <f>SUM(BK237:BK238)</f>
        <v>0</v>
      </c>
    </row>
    <row r="237" spans="2:65" s="1" customFormat="1" ht="33.75" customHeight="1">
      <c r="B237" s="35"/>
      <c r="C237" s="183" t="s">
        <v>512</v>
      </c>
      <c r="D237" s="183" t="s">
        <v>141</v>
      </c>
      <c r="E237" s="184" t="s">
        <v>513</v>
      </c>
      <c r="F237" s="185" t="s">
        <v>514</v>
      </c>
      <c r="G237" s="186" t="s">
        <v>214</v>
      </c>
      <c r="H237" s="187">
        <v>207.76</v>
      </c>
      <c r="I237" s="188"/>
      <c r="J237" s="189">
        <f>ROUND(I237*H237,2)</f>
        <v>0</v>
      </c>
      <c r="K237" s="185" t="s">
        <v>215</v>
      </c>
      <c r="L237" s="39"/>
      <c r="M237" s="190" t="s">
        <v>32</v>
      </c>
      <c r="N237" s="191" t="s">
        <v>49</v>
      </c>
      <c r="O237" s="61"/>
      <c r="P237" s="192">
        <f>O237*H237</f>
        <v>0</v>
      </c>
      <c r="Q237" s="192">
        <v>0</v>
      </c>
      <c r="R237" s="192">
        <f>Q237*H237</f>
        <v>0</v>
      </c>
      <c r="S237" s="192">
        <v>0</v>
      </c>
      <c r="T237" s="193">
        <f>S237*H237</f>
        <v>0</v>
      </c>
      <c r="AR237" s="17" t="s">
        <v>156</v>
      </c>
      <c r="AT237" s="17" t="s">
        <v>141</v>
      </c>
      <c r="AU237" s="17" t="s">
        <v>21</v>
      </c>
      <c r="AY237" s="17" t="s">
        <v>138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17" t="s">
        <v>86</v>
      </c>
      <c r="BK237" s="194">
        <f>ROUND(I237*H237,2)</f>
        <v>0</v>
      </c>
      <c r="BL237" s="17" t="s">
        <v>156</v>
      </c>
      <c r="BM237" s="17" t="s">
        <v>515</v>
      </c>
    </row>
    <row r="238" spans="2:65" s="1" customFormat="1" ht="33.75" customHeight="1">
      <c r="B238" s="35"/>
      <c r="C238" s="183" t="s">
        <v>516</v>
      </c>
      <c r="D238" s="183" t="s">
        <v>141</v>
      </c>
      <c r="E238" s="184" t="s">
        <v>517</v>
      </c>
      <c r="F238" s="185" t="s">
        <v>518</v>
      </c>
      <c r="G238" s="186" t="s">
        <v>214</v>
      </c>
      <c r="H238" s="187">
        <v>74.25</v>
      </c>
      <c r="I238" s="188"/>
      <c r="J238" s="189">
        <f>ROUND(I238*H238,2)</f>
        <v>0</v>
      </c>
      <c r="K238" s="185" t="s">
        <v>215</v>
      </c>
      <c r="L238" s="39"/>
      <c r="M238" s="190" t="s">
        <v>32</v>
      </c>
      <c r="N238" s="191" t="s">
        <v>49</v>
      </c>
      <c r="O238" s="61"/>
      <c r="P238" s="192">
        <f>O238*H238</f>
        <v>0</v>
      </c>
      <c r="Q238" s="192">
        <v>0</v>
      </c>
      <c r="R238" s="192">
        <f>Q238*H238</f>
        <v>0</v>
      </c>
      <c r="S238" s="192">
        <v>2.3E-2</v>
      </c>
      <c r="T238" s="193">
        <f>S238*H238</f>
        <v>1.7077499999999999</v>
      </c>
      <c r="AR238" s="17" t="s">
        <v>156</v>
      </c>
      <c r="AT238" s="17" t="s">
        <v>141</v>
      </c>
      <c r="AU238" s="17" t="s">
        <v>21</v>
      </c>
      <c r="AY238" s="17" t="s">
        <v>138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17" t="s">
        <v>86</v>
      </c>
      <c r="BK238" s="194">
        <f>ROUND(I238*H238,2)</f>
        <v>0</v>
      </c>
      <c r="BL238" s="17" t="s">
        <v>156</v>
      </c>
      <c r="BM238" s="17" t="s">
        <v>519</v>
      </c>
    </row>
    <row r="239" spans="2:65" s="11" customFormat="1" ht="22.9" customHeight="1">
      <c r="B239" s="167"/>
      <c r="C239" s="168"/>
      <c r="D239" s="169" t="s">
        <v>77</v>
      </c>
      <c r="E239" s="181" t="s">
        <v>520</v>
      </c>
      <c r="F239" s="181" t="s">
        <v>521</v>
      </c>
      <c r="G239" s="168"/>
      <c r="H239" s="168"/>
      <c r="I239" s="171"/>
      <c r="J239" s="182">
        <f>BK239</f>
        <v>0</v>
      </c>
      <c r="K239" s="168"/>
      <c r="L239" s="173"/>
      <c r="M239" s="174"/>
      <c r="N239" s="175"/>
      <c r="O239" s="175"/>
      <c r="P239" s="176">
        <f>SUM(P240:P243)</f>
        <v>0</v>
      </c>
      <c r="Q239" s="175"/>
      <c r="R239" s="176">
        <f>SUM(R240:R243)</f>
        <v>0</v>
      </c>
      <c r="S239" s="175"/>
      <c r="T239" s="177">
        <f>SUM(T240:T243)</f>
        <v>0</v>
      </c>
      <c r="AR239" s="178" t="s">
        <v>86</v>
      </c>
      <c r="AT239" s="179" t="s">
        <v>77</v>
      </c>
      <c r="AU239" s="179" t="s">
        <v>86</v>
      </c>
      <c r="AY239" s="178" t="s">
        <v>138</v>
      </c>
      <c r="BK239" s="180">
        <f>SUM(BK240:BK243)</f>
        <v>0</v>
      </c>
    </row>
    <row r="240" spans="2:65" s="1" customFormat="1" ht="22.5" customHeight="1">
      <c r="B240" s="35"/>
      <c r="C240" s="183" t="s">
        <v>522</v>
      </c>
      <c r="D240" s="183" t="s">
        <v>141</v>
      </c>
      <c r="E240" s="184" t="s">
        <v>523</v>
      </c>
      <c r="F240" s="185" t="s">
        <v>524</v>
      </c>
      <c r="G240" s="186" t="s">
        <v>276</v>
      </c>
      <c r="H240" s="187">
        <v>1.708</v>
      </c>
      <c r="I240" s="188"/>
      <c r="J240" s="189">
        <f>ROUND(I240*H240,2)</f>
        <v>0</v>
      </c>
      <c r="K240" s="185" t="s">
        <v>215</v>
      </c>
      <c r="L240" s="39"/>
      <c r="M240" s="190" t="s">
        <v>32</v>
      </c>
      <c r="N240" s="191" t="s">
        <v>49</v>
      </c>
      <c r="O240" s="61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AR240" s="17" t="s">
        <v>156</v>
      </c>
      <c r="AT240" s="17" t="s">
        <v>141</v>
      </c>
      <c r="AU240" s="17" t="s">
        <v>21</v>
      </c>
      <c r="AY240" s="17" t="s">
        <v>138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17" t="s">
        <v>86</v>
      </c>
      <c r="BK240" s="194">
        <f>ROUND(I240*H240,2)</f>
        <v>0</v>
      </c>
      <c r="BL240" s="17" t="s">
        <v>156</v>
      </c>
      <c r="BM240" s="17" t="s">
        <v>525</v>
      </c>
    </row>
    <row r="241" spans="2:65" s="1" customFormat="1" ht="22.5" customHeight="1">
      <c r="B241" s="35"/>
      <c r="C241" s="183" t="s">
        <v>526</v>
      </c>
      <c r="D241" s="183" t="s">
        <v>141</v>
      </c>
      <c r="E241" s="184" t="s">
        <v>527</v>
      </c>
      <c r="F241" s="185" t="s">
        <v>528</v>
      </c>
      <c r="G241" s="186" t="s">
        <v>276</v>
      </c>
      <c r="H241" s="187">
        <v>15.372</v>
      </c>
      <c r="I241" s="188"/>
      <c r="J241" s="189">
        <f>ROUND(I241*H241,2)</f>
        <v>0</v>
      </c>
      <c r="K241" s="185" t="s">
        <v>215</v>
      </c>
      <c r="L241" s="39"/>
      <c r="M241" s="190" t="s">
        <v>32</v>
      </c>
      <c r="N241" s="191" t="s">
        <v>49</v>
      </c>
      <c r="O241" s="61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AR241" s="17" t="s">
        <v>156</v>
      </c>
      <c r="AT241" s="17" t="s">
        <v>141</v>
      </c>
      <c r="AU241" s="17" t="s">
        <v>21</v>
      </c>
      <c r="AY241" s="17" t="s">
        <v>138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17" t="s">
        <v>86</v>
      </c>
      <c r="BK241" s="194">
        <f>ROUND(I241*H241,2)</f>
        <v>0</v>
      </c>
      <c r="BL241" s="17" t="s">
        <v>156</v>
      </c>
      <c r="BM241" s="17" t="s">
        <v>529</v>
      </c>
    </row>
    <row r="242" spans="2:65" s="12" customFormat="1" ht="11.25">
      <c r="B242" s="204"/>
      <c r="C242" s="205"/>
      <c r="D242" s="195" t="s">
        <v>217</v>
      </c>
      <c r="E242" s="206" t="s">
        <v>32</v>
      </c>
      <c r="F242" s="207" t="s">
        <v>530</v>
      </c>
      <c r="G242" s="205"/>
      <c r="H242" s="208">
        <v>15.372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217</v>
      </c>
      <c r="AU242" s="214" t="s">
        <v>21</v>
      </c>
      <c r="AV242" s="12" t="s">
        <v>21</v>
      </c>
      <c r="AW242" s="12" t="s">
        <v>39</v>
      </c>
      <c r="AX242" s="12" t="s">
        <v>86</v>
      </c>
      <c r="AY242" s="214" t="s">
        <v>138</v>
      </c>
    </row>
    <row r="243" spans="2:65" s="1" customFormat="1" ht="22.5" customHeight="1">
      <c r="B243" s="35"/>
      <c r="C243" s="183" t="s">
        <v>531</v>
      </c>
      <c r="D243" s="183" t="s">
        <v>141</v>
      </c>
      <c r="E243" s="184" t="s">
        <v>532</v>
      </c>
      <c r="F243" s="185" t="s">
        <v>533</v>
      </c>
      <c r="G243" s="186" t="s">
        <v>276</v>
      </c>
      <c r="H243" s="187">
        <v>1.708</v>
      </c>
      <c r="I243" s="188"/>
      <c r="J243" s="189">
        <f>ROUND(I243*H243,2)</f>
        <v>0</v>
      </c>
      <c r="K243" s="185" t="s">
        <v>215</v>
      </c>
      <c r="L243" s="39"/>
      <c r="M243" s="190" t="s">
        <v>32</v>
      </c>
      <c r="N243" s="191" t="s">
        <v>49</v>
      </c>
      <c r="O243" s="61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AR243" s="17" t="s">
        <v>156</v>
      </c>
      <c r="AT243" s="17" t="s">
        <v>141</v>
      </c>
      <c r="AU243" s="17" t="s">
        <v>21</v>
      </c>
      <c r="AY243" s="17" t="s">
        <v>138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17" t="s">
        <v>86</v>
      </c>
      <c r="BK243" s="194">
        <f>ROUND(I243*H243,2)</f>
        <v>0</v>
      </c>
      <c r="BL243" s="17" t="s">
        <v>156</v>
      </c>
      <c r="BM243" s="17" t="s">
        <v>534</v>
      </c>
    </row>
    <row r="244" spans="2:65" s="11" customFormat="1" ht="22.9" customHeight="1">
      <c r="B244" s="167"/>
      <c r="C244" s="168"/>
      <c r="D244" s="169" t="s">
        <v>77</v>
      </c>
      <c r="E244" s="181" t="s">
        <v>535</v>
      </c>
      <c r="F244" s="181" t="s">
        <v>536</v>
      </c>
      <c r="G244" s="168"/>
      <c r="H244" s="168"/>
      <c r="I244" s="171"/>
      <c r="J244" s="182">
        <f>BK244</f>
        <v>0</v>
      </c>
      <c r="K244" s="168"/>
      <c r="L244" s="173"/>
      <c r="M244" s="174"/>
      <c r="N244" s="175"/>
      <c r="O244" s="175"/>
      <c r="P244" s="176">
        <f>P245</f>
        <v>0</v>
      </c>
      <c r="Q244" s="175"/>
      <c r="R244" s="176">
        <f>R245</f>
        <v>0</v>
      </c>
      <c r="S244" s="175"/>
      <c r="T244" s="177">
        <f>T245</f>
        <v>0</v>
      </c>
      <c r="AR244" s="178" t="s">
        <v>86</v>
      </c>
      <c r="AT244" s="179" t="s">
        <v>77</v>
      </c>
      <c r="AU244" s="179" t="s">
        <v>86</v>
      </c>
      <c r="AY244" s="178" t="s">
        <v>138</v>
      </c>
      <c r="BK244" s="180">
        <f>BK245</f>
        <v>0</v>
      </c>
    </row>
    <row r="245" spans="2:65" s="1" customFormat="1" ht="16.5" customHeight="1">
      <c r="B245" s="35"/>
      <c r="C245" s="183" t="s">
        <v>537</v>
      </c>
      <c r="D245" s="183" t="s">
        <v>141</v>
      </c>
      <c r="E245" s="184" t="s">
        <v>538</v>
      </c>
      <c r="F245" s="185" t="s">
        <v>539</v>
      </c>
      <c r="G245" s="186" t="s">
        <v>276</v>
      </c>
      <c r="H245" s="187">
        <v>4944.7929999999997</v>
      </c>
      <c r="I245" s="188"/>
      <c r="J245" s="189">
        <f>ROUND(I245*H245,2)</f>
        <v>0</v>
      </c>
      <c r="K245" s="185" t="s">
        <v>215</v>
      </c>
      <c r="L245" s="39"/>
      <c r="M245" s="190" t="s">
        <v>32</v>
      </c>
      <c r="N245" s="191" t="s">
        <v>49</v>
      </c>
      <c r="O245" s="61"/>
      <c r="P245" s="192">
        <f>O245*H245</f>
        <v>0</v>
      </c>
      <c r="Q245" s="192">
        <v>0</v>
      </c>
      <c r="R245" s="192">
        <f>Q245*H245</f>
        <v>0</v>
      </c>
      <c r="S245" s="192">
        <v>0</v>
      </c>
      <c r="T245" s="193">
        <f>S245*H245</f>
        <v>0</v>
      </c>
      <c r="AR245" s="17" t="s">
        <v>156</v>
      </c>
      <c r="AT245" s="17" t="s">
        <v>141</v>
      </c>
      <c r="AU245" s="17" t="s">
        <v>21</v>
      </c>
      <c r="AY245" s="17" t="s">
        <v>138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17" t="s">
        <v>86</v>
      </c>
      <c r="BK245" s="194">
        <f>ROUND(I245*H245,2)</f>
        <v>0</v>
      </c>
      <c r="BL245" s="17" t="s">
        <v>156</v>
      </c>
      <c r="BM245" s="17" t="s">
        <v>540</v>
      </c>
    </row>
    <row r="246" spans="2:65" s="11" customFormat="1" ht="25.9" customHeight="1">
      <c r="B246" s="167"/>
      <c r="C246" s="168"/>
      <c r="D246" s="169" t="s">
        <v>77</v>
      </c>
      <c r="E246" s="170" t="s">
        <v>541</v>
      </c>
      <c r="F246" s="170" t="s">
        <v>542</v>
      </c>
      <c r="G246" s="168"/>
      <c r="H246" s="168"/>
      <c r="I246" s="171"/>
      <c r="J246" s="172">
        <f>BK246</f>
        <v>0</v>
      </c>
      <c r="K246" s="168"/>
      <c r="L246" s="173"/>
      <c r="M246" s="174"/>
      <c r="N246" s="175"/>
      <c r="O246" s="175"/>
      <c r="P246" s="176">
        <f>P247</f>
        <v>0</v>
      </c>
      <c r="Q246" s="175"/>
      <c r="R246" s="176">
        <f>R247</f>
        <v>1.5850799999999998</v>
      </c>
      <c r="S246" s="175"/>
      <c r="T246" s="177">
        <f>T247</f>
        <v>0</v>
      </c>
      <c r="AR246" s="178" t="s">
        <v>21</v>
      </c>
      <c r="AT246" s="179" t="s">
        <v>77</v>
      </c>
      <c r="AU246" s="179" t="s">
        <v>78</v>
      </c>
      <c r="AY246" s="178" t="s">
        <v>138</v>
      </c>
      <c r="BK246" s="180">
        <f>BK247</f>
        <v>0</v>
      </c>
    </row>
    <row r="247" spans="2:65" s="11" customFormat="1" ht="22.9" customHeight="1">
      <c r="B247" s="167"/>
      <c r="C247" s="168"/>
      <c r="D247" s="169" t="s">
        <v>77</v>
      </c>
      <c r="E247" s="181" t="s">
        <v>543</v>
      </c>
      <c r="F247" s="181" t="s">
        <v>544</v>
      </c>
      <c r="G247" s="168"/>
      <c r="H247" s="168"/>
      <c r="I247" s="171"/>
      <c r="J247" s="182">
        <f>BK247</f>
        <v>0</v>
      </c>
      <c r="K247" s="168"/>
      <c r="L247" s="173"/>
      <c r="M247" s="174"/>
      <c r="N247" s="175"/>
      <c r="O247" s="175"/>
      <c r="P247" s="176">
        <f>SUM(P248:P249)</f>
        <v>0</v>
      </c>
      <c r="Q247" s="175"/>
      <c r="R247" s="176">
        <f>SUM(R248:R249)</f>
        <v>1.5850799999999998</v>
      </c>
      <c r="S247" s="175"/>
      <c r="T247" s="177">
        <f>SUM(T248:T249)</f>
        <v>0</v>
      </c>
      <c r="AR247" s="178" t="s">
        <v>21</v>
      </c>
      <c r="AT247" s="179" t="s">
        <v>77</v>
      </c>
      <c r="AU247" s="179" t="s">
        <v>86</v>
      </c>
      <c r="AY247" s="178" t="s">
        <v>138</v>
      </c>
      <c r="BK247" s="180">
        <f>SUM(BK248:BK249)</f>
        <v>0</v>
      </c>
    </row>
    <row r="248" spans="2:65" s="1" customFormat="1" ht="16.5" customHeight="1">
      <c r="B248" s="35"/>
      <c r="C248" s="183" t="s">
        <v>545</v>
      </c>
      <c r="D248" s="183" t="s">
        <v>141</v>
      </c>
      <c r="E248" s="184" t="s">
        <v>546</v>
      </c>
      <c r="F248" s="185" t="s">
        <v>547</v>
      </c>
      <c r="G248" s="186" t="s">
        <v>224</v>
      </c>
      <c r="H248" s="187">
        <v>126</v>
      </c>
      <c r="I248" s="188"/>
      <c r="J248" s="189">
        <f>ROUND(I248*H248,2)</f>
        <v>0</v>
      </c>
      <c r="K248" s="185" t="s">
        <v>32</v>
      </c>
      <c r="L248" s="39"/>
      <c r="M248" s="190" t="s">
        <v>32</v>
      </c>
      <c r="N248" s="191" t="s">
        <v>49</v>
      </c>
      <c r="O248" s="61"/>
      <c r="P248" s="192">
        <f>O248*H248</f>
        <v>0</v>
      </c>
      <c r="Q248" s="192">
        <v>1.2579999999999999E-2</v>
      </c>
      <c r="R248" s="192">
        <f>Q248*H248</f>
        <v>1.5850799999999998</v>
      </c>
      <c r="S248" s="192">
        <v>0</v>
      </c>
      <c r="T248" s="193">
        <f>S248*H248</f>
        <v>0</v>
      </c>
      <c r="AR248" s="17" t="s">
        <v>282</v>
      </c>
      <c r="AT248" s="17" t="s">
        <v>141</v>
      </c>
      <c r="AU248" s="17" t="s">
        <v>21</v>
      </c>
      <c r="AY248" s="17" t="s">
        <v>138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7" t="s">
        <v>86</v>
      </c>
      <c r="BK248" s="194">
        <f>ROUND(I248*H248,2)</f>
        <v>0</v>
      </c>
      <c r="BL248" s="17" t="s">
        <v>282</v>
      </c>
      <c r="BM248" s="17" t="s">
        <v>548</v>
      </c>
    </row>
    <row r="249" spans="2:65" s="12" customFormat="1" ht="11.25">
      <c r="B249" s="204"/>
      <c r="C249" s="205"/>
      <c r="D249" s="195" t="s">
        <v>217</v>
      </c>
      <c r="E249" s="206" t="s">
        <v>32</v>
      </c>
      <c r="F249" s="207" t="s">
        <v>549</v>
      </c>
      <c r="G249" s="205"/>
      <c r="H249" s="208">
        <v>126</v>
      </c>
      <c r="I249" s="209"/>
      <c r="J249" s="205"/>
      <c r="K249" s="205"/>
      <c r="L249" s="210"/>
      <c r="M249" s="247"/>
      <c r="N249" s="248"/>
      <c r="O249" s="248"/>
      <c r="P249" s="248"/>
      <c r="Q249" s="248"/>
      <c r="R249" s="248"/>
      <c r="S249" s="248"/>
      <c r="T249" s="249"/>
      <c r="AT249" s="214" t="s">
        <v>217</v>
      </c>
      <c r="AU249" s="214" t="s">
        <v>21</v>
      </c>
      <c r="AV249" s="12" t="s">
        <v>21</v>
      </c>
      <c r="AW249" s="12" t="s">
        <v>39</v>
      </c>
      <c r="AX249" s="12" t="s">
        <v>86</v>
      </c>
      <c r="AY249" s="214" t="s">
        <v>138</v>
      </c>
    </row>
    <row r="250" spans="2:65" s="1" customFormat="1" ht="6.95" customHeight="1">
      <c r="B250" s="47"/>
      <c r="C250" s="48"/>
      <c r="D250" s="48"/>
      <c r="E250" s="48"/>
      <c r="F250" s="48"/>
      <c r="G250" s="48"/>
      <c r="H250" s="48"/>
      <c r="I250" s="135"/>
      <c r="J250" s="48"/>
      <c r="K250" s="48"/>
      <c r="L250" s="39"/>
    </row>
  </sheetData>
  <sheetProtection algorithmName="SHA-512" hashValue="5jrS1+JgzTz2SqaWGODb30wS/aVvX+NpCnRcvlnNX7mhF0tcPpdER5SWmK7wuC2Wx+CdrtlyjZEXOYoZCQCmVw==" saltValue="3IlPJYACasdxzijEwJYtViIS3Vpfp38VSozC9Cl0cpLbz6ykg+DDYKzCybX0SPdaKVZFNyB30n8UCqs4ltljhw==" spinCount="100000" sheet="1" objects="1" scenarios="1" formatColumns="0" formatRows="0" autoFilter="0"/>
  <autoFilter ref="C97:K249" xr:uid="{00000000-0009-0000-0000-000002000000}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printOptions horizontalCentered="1"/>
  <pageMargins left="0.39370078740157483" right="0.39370078740157483" top="0.39370078740157483" bottom="0.39370078740157483" header="0" footer="0"/>
  <pageSetup paperSize="9" scale="87" fitToHeight="100" orientation="landscape" blackAndWhite="1" r:id="rId1"/>
  <headerFooter>
    <oddFooter>&amp;CStrana &amp;P z &amp;N&amp;R&amp;A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3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7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7" t="s">
        <v>99</v>
      </c>
      <c r="AZ2" s="203" t="s">
        <v>191</v>
      </c>
      <c r="BA2" s="203" t="s">
        <v>32</v>
      </c>
      <c r="BB2" s="203" t="s">
        <v>32</v>
      </c>
      <c r="BC2" s="203" t="s">
        <v>550</v>
      </c>
      <c r="BD2" s="203" t="s">
        <v>21</v>
      </c>
    </row>
    <row r="3" spans="2:5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21</v>
      </c>
    </row>
    <row r="4" spans="2:56" ht="24.95" customHeight="1">
      <c r="B4" s="20"/>
      <c r="D4" s="111" t="s">
        <v>112</v>
      </c>
      <c r="L4" s="20"/>
      <c r="M4" s="24" t="s">
        <v>10</v>
      </c>
      <c r="AT4" s="17" t="s">
        <v>4</v>
      </c>
    </row>
    <row r="5" spans="2:56" ht="6.95" customHeight="1">
      <c r="B5" s="20"/>
      <c r="L5" s="20"/>
    </row>
    <row r="6" spans="2:56" ht="12" customHeight="1">
      <c r="B6" s="20"/>
      <c r="D6" s="112" t="s">
        <v>16</v>
      </c>
      <c r="L6" s="20"/>
    </row>
    <row r="7" spans="2:56" ht="16.5" customHeight="1">
      <c r="B7" s="20"/>
      <c r="E7" s="376" t="str">
        <f>'Rekapitulace stavby'!K6</f>
        <v>Klobouky u Brna - úprava Klobouckého potoka</v>
      </c>
      <c r="F7" s="377"/>
      <c r="G7" s="377"/>
      <c r="H7" s="377"/>
      <c r="L7" s="20"/>
    </row>
    <row r="8" spans="2:56" ht="12" customHeight="1">
      <c r="B8" s="20"/>
      <c r="D8" s="112" t="s">
        <v>113</v>
      </c>
      <c r="L8" s="20"/>
    </row>
    <row r="9" spans="2:56" s="1" customFormat="1" ht="16.5" customHeight="1">
      <c r="B9" s="39"/>
      <c r="E9" s="376" t="s">
        <v>193</v>
      </c>
      <c r="F9" s="379"/>
      <c r="G9" s="379"/>
      <c r="H9" s="379"/>
      <c r="I9" s="113"/>
      <c r="L9" s="39"/>
    </row>
    <row r="10" spans="2:56" s="1" customFormat="1" ht="12" customHeight="1">
      <c r="B10" s="39"/>
      <c r="D10" s="112" t="s">
        <v>194</v>
      </c>
      <c r="I10" s="113"/>
      <c r="L10" s="39"/>
    </row>
    <row r="11" spans="2:56" s="1" customFormat="1" ht="36.950000000000003" customHeight="1">
      <c r="B11" s="39"/>
      <c r="E11" s="378" t="s">
        <v>551</v>
      </c>
      <c r="F11" s="379"/>
      <c r="G11" s="379"/>
      <c r="H11" s="379"/>
      <c r="I11" s="113"/>
      <c r="L11" s="39"/>
    </row>
    <row r="12" spans="2:56" s="1" customFormat="1" ht="11.25">
      <c r="B12" s="39"/>
      <c r="I12" s="113"/>
      <c r="L12" s="39"/>
    </row>
    <row r="13" spans="2:56" s="1" customFormat="1" ht="12" customHeight="1">
      <c r="B13" s="39"/>
      <c r="D13" s="112" t="s">
        <v>18</v>
      </c>
      <c r="F13" s="17" t="s">
        <v>19</v>
      </c>
      <c r="I13" s="114" t="s">
        <v>20</v>
      </c>
      <c r="J13" s="17" t="s">
        <v>32</v>
      </c>
      <c r="L13" s="39"/>
    </row>
    <row r="14" spans="2:56" s="1" customFormat="1" ht="12" customHeight="1">
      <c r="B14" s="39"/>
      <c r="D14" s="112" t="s">
        <v>22</v>
      </c>
      <c r="F14" s="17" t="s">
        <v>23</v>
      </c>
      <c r="I14" s="114" t="s">
        <v>24</v>
      </c>
      <c r="J14" s="115" t="str">
        <f>'Rekapitulace stavby'!AN8</f>
        <v>16. 5. 2017</v>
      </c>
      <c r="L14" s="39"/>
    </row>
    <row r="15" spans="2:56" s="1" customFormat="1" ht="10.9" customHeight="1">
      <c r="B15" s="39"/>
      <c r="I15" s="113"/>
      <c r="L15" s="39"/>
    </row>
    <row r="16" spans="2:56" s="1" customFormat="1" ht="12" customHeight="1">
      <c r="B16" s="39"/>
      <c r="D16" s="112" t="s">
        <v>30</v>
      </c>
      <c r="I16" s="114" t="s">
        <v>31</v>
      </c>
      <c r="J16" s="17" t="s">
        <v>32</v>
      </c>
      <c r="L16" s="39"/>
    </row>
    <row r="17" spans="2:12" s="1" customFormat="1" ht="18" customHeight="1">
      <c r="B17" s="39"/>
      <c r="E17" s="17" t="s">
        <v>33</v>
      </c>
      <c r="I17" s="114" t="s">
        <v>34</v>
      </c>
      <c r="J17" s="17" t="s">
        <v>32</v>
      </c>
      <c r="L17" s="39"/>
    </row>
    <row r="18" spans="2:12" s="1" customFormat="1" ht="6.95" customHeight="1">
      <c r="B18" s="39"/>
      <c r="I18" s="113"/>
      <c r="L18" s="39"/>
    </row>
    <row r="19" spans="2:12" s="1" customFormat="1" ht="12" customHeight="1">
      <c r="B19" s="39"/>
      <c r="D19" s="112" t="s">
        <v>35</v>
      </c>
      <c r="I19" s="114" t="s">
        <v>31</v>
      </c>
      <c r="J19" s="30" t="str">
        <f>'Rekapitulace stavby'!AN13</f>
        <v>Vyplň údaj</v>
      </c>
      <c r="L19" s="39"/>
    </row>
    <row r="20" spans="2:12" s="1" customFormat="1" ht="18" customHeight="1">
      <c r="B20" s="39"/>
      <c r="E20" s="380" t="str">
        <f>'Rekapitulace stavby'!E14</f>
        <v>Vyplň údaj</v>
      </c>
      <c r="F20" s="381"/>
      <c r="G20" s="381"/>
      <c r="H20" s="381"/>
      <c r="I20" s="114" t="s">
        <v>34</v>
      </c>
      <c r="J20" s="30" t="str">
        <f>'Rekapitulace stavby'!AN14</f>
        <v>Vyplň údaj</v>
      </c>
      <c r="L20" s="39"/>
    </row>
    <row r="21" spans="2:12" s="1" customFormat="1" ht="6.95" customHeight="1">
      <c r="B21" s="39"/>
      <c r="I21" s="113"/>
      <c r="L21" s="39"/>
    </row>
    <row r="22" spans="2:12" s="1" customFormat="1" ht="12" customHeight="1">
      <c r="B22" s="39"/>
      <c r="D22" s="112" t="s">
        <v>37</v>
      </c>
      <c r="I22" s="114" t="s">
        <v>31</v>
      </c>
      <c r="J22" s="17" t="s">
        <v>32</v>
      </c>
      <c r="L22" s="39"/>
    </row>
    <row r="23" spans="2:12" s="1" customFormat="1" ht="18" customHeight="1">
      <c r="B23" s="39"/>
      <c r="E23" s="17" t="s">
        <v>38</v>
      </c>
      <c r="I23" s="114" t="s">
        <v>34</v>
      </c>
      <c r="J23" s="17" t="s">
        <v>32</v>
      </c>
      <c r="L23" s="39"/>
    </row>
    <row r="24" spans="2:12" s="1" customFormat="1" ht="6.95" customHeight="1">
      <c r="B24" s="39"/>
      <c r="I24" s="113"/>
      <c r="L24" s="39"/>
    </row>
    <row r="25" spans="2:12" s="1" customFormat="1" ht="12" customHeight="1">
      <c r="B25" s="39"/>
      <c r="D25" s="112" t="s">
        <v>40</v>
      </c>
      <c r="I25" s="114" t="s">
        <v>31</v>
      </c>
      <c r="J25" s="17" t="str">
        <f>IF('Rekapitulace stavby'!AN19="","",'Rekapitulace stavby'!AN19)</f>
        <v/>
      </c>
      <c r="L25" s="39"/>
    </row>
    <row r="26" spans="2:12" s="1" customFormat="1" ht="18" customHeight="1">
      <c r="B26" s="39"/>
      <c r="E26" s="17" t="str">
        <f>IF('Rekapitulace stavby'!E20="","",'Rekapitulace stavby'!E20)</f>
        <v xml:space="preserve"> </v>
      </c>
      <c r="I26" s="114" t="s">
        <v>34</v>
      </c>
      <c r="J26" s="17" t="str">
        <f>IF('Rekapitulace stavby'!AN20="","",'Rekapitulace stavby'!AN20)</f>
        <v/>
      </c>
      <c r="L26" s="39"/>
    </row>
    <row r="27" spans="2:12" s="1" customFormat="1" ht="6.95" customHeight="1">
      <c r="B27" s="39"/>
      <c r="I27" s="113"/>
      <c r="L27" s="39"/>
    </row>
    <row r="28" spans="2:12" s="1" customFormat="1" ht="12" customHeight="1">
      <c r="B28" s="39"/>
      <c r="D28" s="112" t="s">
        <v>42</v>
      </c>
      <c r="I28" s="113"/>
      <c r="L28" s="39"/>
    </row>
    <row r="29" spans="2:12" s="7" customFormat="1" ht="16.5" customHeight="1">
      <c r="B29" s="116"/>
      <c r="E29" s="382" t="s">
        <v>32</v>
      </c>
      <c r="F29" s="382"/>
      <c r="G29" s="382"/>
      <c r="H29" s="382"/>
      <c r="I29" s="117"/>
      <c r="L29" s="116"/>
    </row>
    <row r="30" spans="2:12" s="1" customFormat="1" ht="6.95" customHeight="1">
      <c r="B30" s="39"/>
      <c r="I30" s="113"/>
      <c r="L30" s="39"/>
    </row>
    <row r="31" spans="2:12" s="1" customFormat="1" ht="6.95" customHeight="1">
      <c r="B31" s="39"/>
      <c r="D31" s="57"/>
      <c r="E31" s="57"/>
      <c r="F31" s="57"/>
      <c r="G31" s="57"/>
      <c r="H31" s="57"/>
      <c r="I31" s="118"/>
      <c r="J31" s="57"/>
      <c r="K31" s="57"/>
      <c r="L31" s="39"/>
    </row>
    <row r="32" spans="2:12" s="1" customFormat="1" ht="25.35" customHeight="1">
      <c r="B32" s="39"/>
      <c r="D32" s="119" t="s">
        <v>44</v>
      </c>
      <c r="I32" s="113"/>
      <c r="J32" s="120">
        <f>ROUND(J98, 2)</f>
        <v>0</v>
      </c>
      <c r="L32" s="39"/>
    </row>
    <row r="33" spans="2:12" s="1" customFormat="1" ht="6.95" customHeight="1">
      <c r="B33" s="39"/>
      <c r="D33" s="57"/>
      <c r="E33" s="57"/>
      <c r="F33" s="57"/>
      <c r="G33" s="57"/>
      <c r="H33" s="57"/>
      <c r="I33" s="118"/>
      <c r="J33" s="57"/>
      <c r="K33" s="57"/>
      <c r="L33" s="39"/>
    </row>
    <row r="34" spans="2:12" s="1" customFormat="1" ht="14.45" customHeight="1">
      <c r="B34" s="39"/>
      <c r="F34" s="121" t="s">
        <v>46</v>
      </c>
      <c r="I34" s="122" t="s">
        <v>45</v>
      </c>
      <c r="J34" s="121" t="s">
        <v>47</v>
      </c>
      <c r="L34" s="39"/>
    </row>
    <row r="35" spans="2:12" s="1" customFormat="1" ht="14.45" customHeight="1">
      <c r="B35" s="39"/>
      <c r="D35" s="112" t="s">
        <v>48</v>
      </c>
      <c r="E35" s="112" t="s">
        <v>49</v>
      </c>
      <c r="F35" s="123">
        <f>ROUND((SUM(BE98:BE237)),  2)</f>
        <v>0</v>
      </c>
      <c r="I35" s="124">
        <v>0.21</v>
      </c>
      <c r="J35" s="123">
        <f>ROUND(((SUM(BE98:BE237))*I35),  2)</f>
        <v>0</v>
      </c>
      <c r="L35" s="39"/>
    </row>
    <row r="36" spans="2:12" s="1" customFormat="1" ht="14.45" customHeight="1">
      <c r="B36" s="39"/>
      <c r="E36" s="112" t="s">
        <v>50</v>
      </c>
      <c r="F36" s="123">
        <f>ROUND((SUM(BF98:BF237)),  2)</f>
        <v>0</v>
      </c>
      <c r="I36" s="124">
        <v>0.15</v>
      </c>
      <c r="J36" s="123">
        <f>ROUND(((SUM(BF98:BF237))*I36),  2)</f>
        <v>0</v>
      </c>
      <c r="L36" s="39"/>
    </row>
    <row r="37" spans="2:12" s="1" customFormat="1" ht="14.45" hidden="1" customHeight="1">
      <c r="B37" s="39"/>
      <c r="E37" s="112" t="s">
        <v>51</v>
      </c>
      <c r="F37" s="123">
        <f>ROUND((SUM(BG98:BG237)),  2)</f>
        <v>0</v>
      </c>
      <c r="I37" s="124">
        <v>0.21</v>
      </c>
      <c r="J37" s="123">
        <f>0</f>
        <v>0</v>
      </c>
      <c r="L37" s="39"/>
    </row>
    <row r="38" spans="2:12" s="1" customFormat="1" ht="14.45" hidden="1" customHeight="1">
      <c r="B38" s="39"/>
      <c r="E38" s="112" t="s">
        <v>52</v>
      </c>
      <c r="F38" s="123">
        <f>ROUND((SUM(BH98:BH237)),  2)</f>
        <v>0</v>
      </c>
      <c r="I38" s="124">
        <v>0.15</v>
      </c>
      <c r="J38" s="123">
        <f>0</f>
        <v>0</v>
      </c>
      <c r="L38" s="39"/>
    </row>
    <row r="39" spans="2:12" s="1" customFormat="1" ht="14.45" hidden="1" customHeight="1">
      <c r="B39" s="39"/>
      <c r="E39" s="112" t="s">
        <v>53</v>
      </c>
      <c r="F39" s="123">
        <f>ROUND((SUM(BI98:BI237)),  2)</f>
        <v>0</v>
      </c>
      <c r="I39" s="124">
        <v>0</v>
      </c>
      <c r="J39" s="123">
        <f>0</f>
        <v>0</v>
      </c>
      <c r="L39" s="39"/>
    </row>
    <row r="40" spans="2:12" s="1" customFormat="1" ht="6.95" customHeight="1">
      <c r="B40" s="39"/>
      <c r="I40" s="113"/>
      <c r="L40" s="39"/>
    </row>
    <row r="41" spans="2:12" s="1" customFormat="1" ht="25.35" customHeight="1">
      <c r="B41" s="39"/>
      <c r="C41" s="125"/>
      <c r="D41" s="126" t="s">
        <v>54</v>
      </c>
      <c r="E41" s="127"/>
      <c r="F41" s="127"/>
      <c r="G41" s="128" t="s">
        <v>55</v>
      </c>
      <c r="H41" s="129" t="s">
        <v>56</v>
      </c>
      <c r="I41" s="130"/>
      <c r="J41" s="131">
        <f>SUM(J32:J39)</f>
        <v>0</v>
      </c>
      <c r="K41" s="132"/>
      <c r="L41" s="39"/>
    </row>
    <row r="42" spans="2:12" s="1" customFormat="1" ht="14.45" customHeight="1">
      <c r="B42" s="133"/>
      <c r="C42" s="134"/>
      <c r="D42" s="134"/>
      <c r="E42" s="134"/>
      <c r="F42" s="134"/>
      <c r="G42" s="134"/>
      <c r="H42" s="134"/>
      <c r="I42" s="135"/>
      <c r="J42" s="134"/>
      <c r="K42" s="134"/>
      <c r="L42" s="39"/>
    </row>
    <row r="46" spans="2:12" s="1" customFormat="1" ht="6.95" customHeight="1">
      <c r="B46" s="136"/>
      <c r="C46" s="137"/>
      <c r="D46" s="137"/>
      <c r="E46" s="137"/>
      <c r="F46" s="137"/>
      <c r="G46" s="137"/>
      <c r="H46" s="137"/>
      <c r="I46" s="138"/>
      <c r="J46" s="137"/>
      <c r="K46" s="137"/>
      <c r="L46" s="39"/>
    </row>
    <row r="47" spans="2:12" s="1" customFormat="1" ht="24.95" customHeight="1">
      <c r="B47" s="35"/>
      <c r="C47" s="23" t="s">
        <v>115</v>
      </c>
      <c r="D47" s="36"/>
      <c r="E47" s="36"/>
      <c r="F47" s="36"/>
      <c r="G47" s="36"/>
      <c r="H47" s="36"/>
      <c r="I47" s="113"/>
      <c r="J47" s="36"/>
      <c r="K47" s="36"/>
      <c r="L47" s="39"/>
    </row>
    <row r="48" spans="2:12" s="1" customFormat="1" ht="6.95" customHeight="1">
      <c r="B48" s="35"/>
      <c r="C48" s="36"/>
      <c r="D48" s="36"/>
      <c r="E48" s="36"/>
      <c r="F48" s="36"/>
      <c r="G48" s="36"/>
      <c r="H48" s="36"/>
      <c r="I48" s="113"/>
      <c r="J48" s="36"/>
      <c r="K48" s="36"/>
      <c r="L48" s="39"/>
    </row>
    <row r="49" spans="2:47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13"/>
      <c r="J49" s="36"/>
      <c r="K49" s="36"/>
      <c r="L49" s="39"/>
    </row>
    <row r="50" spans="2:47" s="1" customFormat="1" ht="16.5" customHeight="1">
      <c r="B50" s="35"/>
      <c r="C50" s="36"/>
      <c r="D50" s="36"/>
      <c r="E50" s="383" t="str">
        <f>E7</f>
        <v>Klobouky u Brna - úprava Klobouckého potoka</v>
      </c>
      <c r="F50" s="384"/>
      <c r="G50" s="384"/>
      <c r="H50" s="384"/>
      <c r="I50" s="113"/>
      <c r="J50" s="36"/>
      <c r="K50" s="36"/>
      <c r="L50" s="39"/>
    </row>
    <row r="51" spans="2:47" ht="12" customHeight="1">
      <c r="B51" s="21"/>
      <c r="C51" s="29" t="s">
        <v>113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5"/>
      <c r="C52" s="36"/>
      <c r="D52" s="36"/>
      <c r="E52" s="383" t="s">
        <v>193</v>
      </c>
      <c r="F52" s="351"/>
      <c r="G52" s="351"/>
      <c r="H52" s="351"/>
      <c r="I52" s="113"/>
      <c r="J52" s="36"/>
      <c r="K52" s="36"/>
      <c r="L52" s="39"/>
    </row>
    <row r="53" spans="2:47" s="1" customFormat="1" ht="12" customHeight="1">
      <c r="B53" s="35"/>
      <c r="C53" s="29" t="s">
        <v>194</v>
      </c>
      <c r="D53" s="36"/>
      <c r="E53" s="36"/>
      <c r="F53" s="36"/>
      <c r="G53" s="36"/>
      <c r="H53" s="36"/>
      <c r="I53" s="113"/>
      <c r="J53" s="36"/>
      <c r="K53" s="36"/>
      <c r="L53" s="39"/>
    </row>
    <row r="54" spans="2:47" s="1" customFormat="1" ht="16.5" customHeight="1">
      <c r="B54" s="35"/>
      <c r="C54" s="36"/>
      <c r="D54" s="36"/>
      <c r="E54" s="352" t="str">
        <f>E11</f>
        <v>SO 01.1.2 - Úprava toku km 1,407 70 - 1,608 90</v>
      </c>
      <c r="F54" s="351"/>
      <c r="G54" s="351"/>
      <c r="H54" s="351"/>
      <c r="I54" s="113"/>
      <c r="J54" s="36"/>
      <c r="K54" s="36"/>
      <c r="L54" s="39"/>
    </row>
    <row r="55" spans="2:47" s="1" customFormat="1" ht="6.95" customHeight="1">
      <c r="B55" s="35"/>
      <c r="C55" s="36"/>
      <c r="D55" s="36"/>
      <c r="E55" s="36"/>
      <c r="F55" s="36"/>
      <c r="G55" s="36"/>
      <c r="H55" s="36"/>
      <c r="I55" s="113"/>
      <c r="J55" s="36"/>
      <c r="K55" s="36"/>
      <c r="L55" s="39"/>
    </row>
    <row r="56" spans="2:47" s="1" customFormat="1" ht="12" customHeight="1">
      <c r="B56" s="35"/>
      <c r="C56" s="29" t="s">
        <v>22</v>
      </c>
      <c r="D56" s="36"/>
      <c r="E56" s="36"/>
      <c r="F56" s="27" t="str">
        <f>F14</f>
        <v>Klobouky u Brna</v>
      </c>
      <c r="G56" s="36"/>
      <c r="H56" s="36"/>
      <c r="I56" s="114" t="s">
        <v>24</v>
      </c>
      <c r="J56" s="56" t="str">
        <f>IF(J14="","",J14)</f>
        <v>16. 5. 2017</v>
      </c>
      <c r="K56" s="36"/>
      <c r="L56" s="39"/>
    </row>
    <row r="57" spans="2:47" s="1" customFormat="1" ht="6.95" customHeight="1">
      <c r="B57" s="35"/>
      <c r="C57" s="36"/>
      <c r="D57" s="36"/>
      <c r="E57" s="36"/>
      <c r="F57" s="36"/>
      <c r="G57" s="36"/>
      <c r="H57" s="36"/>
      <c r="I57" s="113"/>
      <c r="J57" s="36"/>
      <c r="K57" s="36"/>
      <c r="L57" s="39"/>
    </row>
    <row r="58" spans="2:47" s="1" customFormat="1" ht="13.7" customHeight="1">
      <c r="B58" s="35"/>
      <c r="C58" s="29" t="s">
        <v>30</v>
      </c>
      <c r="D58" s="36"/>
      <c r="E58" s="36"/>
      <c r="F58" s="27" t="str">
        <f>E17</f>
        <v>Město Klobouky u Brna</v>
      </c>
      <c r="G58" s="36"/>
      <c r="H58" s="36"/>
      <c r="I58" s="114" t="s">
        <v>37</v>
      </c>
      <c r="J58" s="33" t="str">
        <f>E23</f>
        <v>Aquatis, a.s.</v>
      </c>
      <c r="K58" s="36"/>
      <c r="L58" s="39"/>
    </row>
    <row r="59" spans="2:47" s="1" customFormat="1" ht="13.7" customHeight="1">
      <c r="B59" s="35"/>
      <c r="C59" s="29" t="s">
        <v>35</v>
      </c>
      <c r="D59" s="36"/>
      <c r="E59" s="36"/>
      <c r="F59" s="27" t="str">
        <f>IF(E20="","",E20)</f>
        <v>Vyplň údaj</v>
      </c>
      <c r="G59" s="36"/>
      <c r="H59" s="36"/>
      <c r="I59" s="114" t="s">
        <v>40</v>
      </c>
      <c r="J59" s="33" t="str">
        <f>E26</f>
        <v xml:space="preserve"> </v>
      </c>
      <c r="K59" s="36"/>
      <c r="L59" s="39"/>
    </row>
    <row r="60" spans="2:47" s="1" customFormat="1" ht="10.35" customHeight="1">
      <c r="B60" s="35"/>
      <c r="C60" s="36"/>
      <c r="D60" s="36"/>
      <c r="E60" s="36"/>
      <c r="F60" s="36"/>
      <c r="G60" s="36"/>
      <c r="H60" s="36"/>
      <c r="I60" s="113"/>
      <c r="J60" s="36"/>
      <c r="K60" s="36"/>
      <c r="L60" s="39"/>
    </row>
    <row r="61" spans="2:47" s="1" customFormat="1" ht="29.25" customHeight="1">
      <c r="B61" s="35"/>
      <c r="C61" s="139" t="s">
        <v>116</v>
      </c>
      <c r="D61" s="140"/>
      <c r="E61" s="140"/>
      <c r="F61" s="140"/>
      <c r="G61" s="140"/>
      <c r="H61" s="140"/>
      <c r="I61" s="141"/>
      <c r="J61" s="142" t="s">
        <v>117</v>
      </c>
      <c r="K61" s="140"/>
      <c r="L61" s="39"/>
    </row>
    <row r="62" spans="2:47" s="1" customFormat="1" ht="10.35" customHeight="1">
      <c r="B62" s="35"/>
      <c r="C62" s="36"/>
      <c r="D62" s="36"/>
      <c r="E62" s="36"/>
      <c r="F62" s="36"/>
      <c r="G62" s="36"/>
      <c r="H62" s="36"/>
      <c r="I62" s="113"/>
      <c r="J62" s="36"/>
      <c r="K62" s="36"/>
      <c r="L62" s="39"/>
    </row>
    <row r="63" spans="2:47" s="1" customFormat="1" ht="22.9" customHeight="1">
      <c r="B63" s="35"/>
      <c r="C63" s="143" t="s">
        <v>76</v>
      </c>
      <c r="D63" s="36"/>
      <c r="E63" s="36"/>
      <c r="F63" s="36"/>
      <c r="G63" s="36"/>
      <c r="H63" s="36"/>
      <c r="I63" s="113"/>
      <c r="J63" s="74">
        <f>J98</f>
        <v>0</v>
      </c>
      <c r="K63" s="36"/>
      <c r="L63" s="39"/>
      <c r="AU63" s="17" t="s">
        <v>118</v>
      </c>
    </row>
    <row r="64" spans="2:47" s="8" customFormat="1" ht="24.95" customHeight="1">
      <c r="B64" s="144"/>
      <c r="C64" s="145"/>
      <c r="D64" s="146" t="s">
        <v>196</v>
      </c>
      <c r="E64" s="147"/>
      <c r="F64" s="147"/>
      <c r="G64" s="147"/>
      <c r="H64" s="147"/>
      <c r="I64" s="148"/>
      <c r="J64" s="149">
        <f>J99</f>
        <v>0</v>
      </c>
      <c r="K64" s="145"/>
      <c r="L64" s="150"/>
    </row>
    <row r="65" spans="2:12" s="9" customFormat="1" ht="19.899999999999999" customHeight="1">
      <c r="B65" s="151"/>
      <c r="C65" s="95"/>
      <c r="D65" s="152" t="s">
        <v>197</v>
      </c>
      <c r="E65" s="153"/>
      <c r="F65" s="153"/>
      <c r="G65" s="153"/>
      <c r="H65" s="153"/>
      <c r="I65" s="154"/>
      <c r="J65" s="155">
        <f>J100</f>
        <v>0</v>
      </c>
      <c r="K65" s="95"/>
      <c r="L65" s="156"/>
    </row>
    <row r="66" spans="2:12" s="9" customFormat="1" ht="19.899999999999999" customHeight="1">
      <c r="B66" s="151"/>
      <c r="C66" s="95"/>
      <c r="D66" s="152" t="s">
        <v>198</v>
      </c>
      <c r="E66" s="153"/>
      <c r="F66" s="153"/>
      <c r="G66" s="153"/>
      <c r="H66" s="153"/>
      <c r="I66" s="154"/>
      <c r="J66" s="155">
        <f>J185</f>
        <v>0</v>
      </c>
      <c r="K66" s="95"/>
      <c r="L66" s="156"/>
    </row>
    <row r="67" spans="2:12" s="9" customFormat="1" ht="19.899999999999999" customHeight="1">
      <c r="B67" s="151"/>
      <c r="C67" s="95"/>
      <c r="D67" s="152" t="s">
        <v>199</v>
      </c>
      <c r="E67" s="153"/>
      <c r="F67" s="153"/>
      <c r="G67" s="153"/>
      <c r="H67" s="153"/>
      <c r="I67" s="154"/>
      <c r="J67" s="155">
        <f>J190</f>
        <v>0</v>
      </c>
      <c r="K67" s="95"/>
      <c r="L67" s="156"/>
    </row>
    <row r="68" spans="2:12" s="9" customFormat="1" ht="19.899999999999999" customHeight="1">
      <c r="B68" s="151"/>
      <c r="C68" s="95"/>
      <c r="D68" s="152" t="s">
        <v>200</v>
      </c>
      <c r="E68" s="153"/>
      <c r="F68" s="153"/>
      <c r="G68" s="153"/>
      <c r="H68" s="153"/>
      <c r="I68" s="154"/>
      <c r="J68" s="155">
        <f>J193</f>
        <v>0</v>
      </c>
      <c r="K68" s="95"/>
      <c r="L68" s="156"/>
    </row>
    <row r="69" spans="2:12" s="9" customFormat="1" ht="19.899999999999999" customHeight="1">
      <c r="B69" s="151"/>
      <c r="C69" s="95"/>
      <c r="D69" s="152" t="s">
        <v>201</v>
      </c>
      <c r="E69" s="153"/>
      <c r="F69" s="153"/>
      <c r="G69" s="153"/>
      <c r="H69" s="153"/>
      <c r="I69" s="154"/>
      <c r="J69" s="155">
        <f>J215</f>
        <v>0</v>
      </c>
      <c r="K69" s="95"/>
      <c r="L69" s="156"/>
    </row>
    <row r="70" spans="2:12" s="9" customFormat="1" ht="19.899999999999999" customHeight="1">
      <c r="B70" s="151"/>
      <c r="C70" s="95"/>
      <c r="D70" s="152" t="s">
        <v>202</v>
      </c>
      <c r="E70" s="153"/>
      <c r="F70" s="153"/>
      <c r="G70" s="153"/>
      <c r="H70" s="153"/>
      <c r="I70" s="154"/>
      <c r="J70" s="155">
        <f>J218</f>
        <v>0</v>
      </c>
      <c r="K70" s="95"/>
      <c r="L70" s="156"/>
    </row>
    <row r="71" spans="2:12" s="9" customFormat="1" ht="19.899999999999999" customHeight="1">
      <c r="B71" s="151"/>
      <c r="C71" s="95"/>
      <c r="D71" s="152" t="s">
        <v>203</v>
      </c>
      <c r="E71" s="153"/>
      <c r="F71" s="153"/>
      <c r="G71" s="153"/>
      <c r="H71" s="153"/>
      <c r="I71" s="154"/>
      <c r="J71" s="155">
        <f>J220</f>
        <v>0</v>
      </c>
      <c r="K71" s="95"/>
      <c r="L71" s="156"/>
    </row>
    <row r="72" spans="2:12" s="9" customFormat="1" ht="19.899999999999999" customHeight="1">
      <c r="B72" s="151"/>
      <c r="C72" s="95"/>
      <c r="D72" s="152" t="s">
        <v>204</v>
      </c>
      <c r="E72" s="153"/>
      <c r="F72" s="153"/>
      <c r="G72" s="153"/>
      <c r="H72" s="153"/>
      <c r="I72" s="154"/>
      <c r="J72" s="155">
        <f>J223</f>
        <v>0</v>
      </c>
      <c r="K72" s="95"/>
      <c r="L72" s="156"/>
    </row>
    <row r="73" spans="2:12" s="9" customFormat="1" ht="19.899999999999999" customHeight="1">
      <c r="B73" s="151"/>
      <c r="C73" s="95"/>
      <c r="D73" s="152" t="s">
        <v>205</v>
      </c>
      <c r="E73" s="153"/>
      <c r="F73" s="153"/>
      <c r="G73" s="153"/>
      <c r="H73" s="153"/>
      <c r="I73" s="154"/>
      <c r="J73" s="155">
        <f>J225</f>
        <v>0</v>
      </c>
      <c r="K73" s="95"/>
      <c r="L73" s="156"/>
    </row>
    <row r="74" spans="2:12" s="9" customFormat="1" ht="19.899999999999999" customHeight="1">
      <c r="B74" s="151"/>
      <c r="C74" s="95"/>
      <c r="D74" s="152" t="s">
        <v>206</v>
      </c>
      <c r="E74" s="153"/>
      <c r="F74" s="153"/>
      <c r="G74" s="153"/>
      <c r="H74" s="153"/>
      <c r="I74" s="154"/>
      <c r="J74" s="155">
        <f>J230</f>
        <v>0</v>
      </c>
      <c r="K74" s="95"/>
      <c r="L74" s="156"/>
    </row>
    <row r="75" spans="2:12" s="8" customFormat="1" ht="24.95" customHeight="1">
      <c r="B75" s="144"/>
      <c r="C75" s="145"/>
      <c r="D75" s="146" t="s">
        <v>207</v>
      </c>
      <c r="E75" s="147"/>
      <c r="F75" s="147"/>
      <c r="G75" s="147"/>
      <c r="H75" s="147"/>
      <c r="I75" s="148"/>
      <c r="J75" s="149">
        <f>J232</f>
        <v>0</v>
      </c>
      <c r="K75" s="145"/>
      <c r="L75" s="150"/>
    </row>
    <row r="76" spans="2:12" s="9" customFormat="1" ht="19.899999999999999" customHeight="1">
      <c r="B76" s="151"/>
      <c r="C76" s="95"/>
      <c r="D76" s="152" t="s">
        <v>208</v>
      </c>
      <c r="E76" s="153"/>
      <c r="F76" s="153"/>
      <c r="G76" s="153"/>
      <c r="H76" s="153"/>
      <c r="I76" s="154"/>
      <c r="J76" s="155">
        <f>J233</f>
        <v>0</v>
      </c>
      <c r="K76" s="95"/>
      <c r="L76" s="156"/>
    </row>
    <row r="77" spans="2:12" s="1" customFormat="1" ht="21.75" customHeight="1">
      <c r="B77" s="35"/>
      <c r="C77" s="36"/>
      <c r="D77" s="36"/>
      <c r="E77" s="36"/>
      <c r="F77" s="36"/>
      <c r="G77" s="36"/>
      <c r="H77" s="36"/>
      <c r="I77" s="113"/>
      <c r="J77" s="36"/>
      <c r="K77" s="36"/>
      <c r="L77" s="39"/>
    </row>
    <row r="78" spans="2:12" s="1" customFormat="1" ht="6.95" customHeight="1">
      <c r="B78" s="47"/>
      <c r="C78" s="48"/>
      <c r="D78" s="48"/>
      <c r="E78" s="48"/>
      <c r="F78" s="48"/>
      <c r="G78" s="48"/>
      <c r="H78" s="48"/>
      <c r="I78" s="135"/>
      <c r="J78" s="48"/>
      <c r="K78" s="48"/>
      <c r="L78" s="39"/>
    </row>
    <row r="82" spans="2:12" s="1" customFormat="1" ht="6.95" customHeight="1">
      <c r="B82" s="49"/>
      <c r="C82" s="50"/>
      <c r="D82" s="50"/>
      <c r="E82" s="50"/>
      <c r="F82" s="50"/>
      <c r="G82" s="50"/>
      <c r="H82" s="50"/>
      <c r="I82" s="138"/>
      <c r="J82" s="50"/>
      <c r="K82" s="50"/>
      <c r="L82" s="39"/>
    </row>
    <row r="83" spans="2:12" s="1" customFormat="1" ht="24.95" customHeight="1">
      <c r="B83" s="35"/>
      <c r="C83" s="23" t="s">
        <v>122</v>
      </c>
      <c r="D83" s="36"/>
      <c r="E83" s="36"/>
      <c r="F83" s="36"/>
      <c r="G83" s="36"/>
      <c r="H83" s="36"/>
      <c r="I83" s="113"/>
      <c r="J83" s="36"/>
      <c r="K83" s="36"/>
      <c r="L83" s="39"/>
    </row>
    <row r="84" spans="2:12" s="1" customFormat="1" ht="6.95" customHeight="1">
      <c r="B84" s="35"/>
      <c r="C84" s="36"/>
      <c r="D84" s="36"/>
      <c r="E84" s="36"/>
      <c r="F84" s="36"/>
      <c r="G84" s="36"/>
      <c r="H84" s="36"/>
      <c r="I84" s="113"/>
      <c r="J84" s="36"/>
      <c r="K84" s="36"/>
      <c r="L84" s="39"/>
    </row>
    <row r="85" spans="2:12" s="1" customFormat="1" ht="12" customHeight="1">
      <c r="B85" s="35"/>
      <c r="C85" s="29" t="s">
        <v>16</v>
      </c>
      <c r="D85" s="36"/>
      <c r="E85" s="36"/>
      <c r="F85" s="36"/>
      <c r="G85" s="36"/>
      <c r="H85" s="36"/>
      <c r="I85" s="113"/>
      <c r="J85" s="36"/>
      <c r="K85" s="36"/>
      <c r="L85" s="39"/>
    </row>
    <row r="86" spans="2:12" s="1" customFormat="1" ht="16.5" customHeight="1">
      <c r="B86" s="35"/>
      <c r="C86" s="36"/>
      <c r="D86" s="36"/>
      <c r="E86" s="383" t="str">
        <f>E7</f>
        <v>Klobouky u Brna - úprava Klobouckého potoka</v>
      </c>
      <c r="F86" s="384"/>
      <c r="G86" s="384"/>
      <c r="H86" s="384"/>
      <c r="I86" s="113"/>
      <c r="J86" s="36"/>
      <c r="K86" s="36"/>
      <c r="L86" s="39"/>
    </row>
    <row r="87" spans="2:12" ht="12" customHeight="1">
      <c r="B87" s="21"/>
      <c r="C87" s="29" t="s">
        <v>113</v>
      </c>
      <c r="D87" s="22"/>
      <c r="E87" s="22"/>
      <c r="F87" s="22"/>
      <c r="G87" s="22"/>
      <c r="H87" s="22"/>
      <c r="J87" s="22"/>
      <c r="K87" s="22"/>
      <c r="L87" s="20"/>
    </row>
    <row r="88" spans="2:12" s="1" customFormat="1" ht="16.5" customHeight="1">
      <c r="B88" s="35"/>
      <c r="C88" s="36"/>
      <c r="D88" s="36"/>
      <c r="E88" s="383" t="s">
        <v>193</v>
      </c>
      <c r="F88" s="351"/>
      <c r="G88" s="351"/>
      <c r="H88" s="351"/>
      <c r="I88" s="113"/>
      <c r="J88" s="36"/>
      <c r="K88" s="36"/>
      <c r="L88" s="39"/>
    </row>
    <row r="89" spans="2:12" s="1" customFormat="1" ht="12" customHeight="1">
      <c r="B89" s="35"/>
      <c r="C89" s="29" t="s">
        <v>194</v>
      </c>
      <c r="D89" s="36"/>
      <c r="E89" s="36"/>
      <c r="F89" s="36"/>
      <c r="G89" s="36"/>
      <c r="H89" s="36"/>
      <c r="I89" s="113"/>
      <c r="J89" s="36"/>
      <c r="K89" s="36"/>
      <c r="L89" s="39"/>
    </row>
    <row r="90" spans="2:12" s="1" customFormat="1" ht="16.5" customHeight="1">
      <c r="B90" s="35"/>
      <c r="C90" s="36"/>
      <c r="D90" s="36"/>
      <c r="E90" s="352" t="str">
        <f>E11</f>
        <v>SO 01.1.2 - Úprava toku km 1,407 70 - 1,608 90</v>
      </c>
      <c r="F90" s="351"/>
      <c r="G90" s="351"/>
      <c r="H90" s="351"/>
      <c r="I90" s="113"/>
      <c r="J90" s="36"/>
      <c r="K90" s="36"/>
      <c r="L90" s="39"/>
    </row>
    <row r="91" spans="2:12" s="1" customFormat="1" ht="6.95" customHeight="1">
      <c r="B91" s="35"/>
      <c r="C91" s="36"/>
      <c r="D91" s="36"/>
      <c r="E91" s="36"/>
      <c r="F91" s="36"/>
      <c r="G91" s="36"/>
      <c r="H91" s="36"/>
      <c r="I91" s="113"/>
      <c r="J91" s="36"/>
      <c r="K91" s="36"/>
      <c r="L91" s="39"/>
    </row>
    <row r="92" spans="2:12" s="1" customFormat="1" ht="12" customHeight="1">
      <c r="B92" s="35"/>
      <c r="C92" s="29" t="s">
        <v>22</v>
      </c>
      <c r="D92" s="36"/>
      <c r="E92" s="36"/>
      <c r="F92" s="27" t="str">
        <f>F14</f>
        <v>Klobouky u Brna</v>
      </c>
      <c r="G92" s="36"/>
      <c r="H92" s="36"/>
      <c r="I92" s="114" t="s">
        <v>24</v>
      </c>
      <c r="J92" s="56" t="str">
        <f>IF(J14="","",J14)</f>
        <v>16. 5. 2017</v>
      </c>
      <c r="K92" s="36"/>
      <c r="L92" s="39"/>
    </row>
    <row r="93" spans="2:12" s="1" customFormat="1" ht="6.95" customHeight="1">
      <c r="B93" s="35"/>
      <c r="C93" s="36"/>
      <c r="D93" s="36"/>
      <c r="E93" s="36"/>
      <c r="F93" s="36"/>
      <c r="G93" s="36"/>
      <c r="H93" s="36"/>
      <c r="I93" s="113"/>
      <c r="J93" s="36"/>
      <c r="K93" s="36"/>
      <c r="L93" s="39"/>
    </row>
    <row r="94" spans="2:12" s="1" customFormat="1" ht="13.7" customHeight="1">
      <c r="B94" s="35"/>
      <c r="C94" s="29" t="s">
        <v>30</v>
      </c>
      <c r="D94" s="36"/>
      <c r="E94" s="36"/>
      <c r="F94" s="27" t="str">
        <f>E17</f>
        <v>Město Klobouky u Brna</v>
      </c>
      <c r="G94" s="36"/>
      <c r="H94" s="36"/>
      <c r="I94" s="114" t="s">
        <v>37</v>
      </c>
      <c r="J94" s="33" t="str">
        <f>E23</f>
        <v>Aquatis, a.s.</v>
      </c>
      <c r="K94" s="36"/>
      <c r="L94" s="39"/>
    </row>
    <row r="95" spans="2:12" s="1" customFormat="1" ht="13.7" customHeight="1">
      <c r="B95" s="35"/>
      <c r="C95" s="29" t="s">
        <v>35</v>
      </c>
      <c r="D95" s="36"/>
      <c r="E95" s="36"/>
      <c r="F95" s="27" t="str">
        <f>IF(E20="","",E20)</f>
        <v>Vyplň údaj</v>
      </c>
      <c r="G95" s="36"/>
      <c r="H95" s="36"/>
      <c r="I95" s="114" t="s">
        <v>40</v>
      </c>
      <c r="J95" s="33" t="str">
        <f>E26</f>
        <v xml:space="preserve"> </v>
      </c>
      <c r="K95" s="36"/>
      <c r="L95" s="39"/>
    </row>
    <row r="96" spans="2:12" s="1" customFormat="1" ht="10.35" customHeight="1">
      <c r="B96" s="35"/>
      <c r="C96" s="36"/>
      <c r="D96" s="36"/>
      <c r="E96" s="36"/>
      <c r="F96" s="36"/>
      <c r="G96" s="36"/>
      <c r="H96" s="36"/>
      <c r="I96" s="113"/>
      <c r="J96" s="36"/>
      <c r="K96" s="36"/>
      <c r="L96" s="39"/>
    </row>
    <row r="97" spans="2:65" s="10" customFormat="1" ht="29.25" customHeight="1">
      <c r="B97" s="157"/>
      <c r="C97" s="158" t="s">
        <v>123</v>
      </c>
      <c r="D97" s="159" t="s">
        <v>63</v>
      </c>
      <c r="E97" s="159" t="s">
        <v>59</v>
      </c>
      <c r="F97" s="159" t="s">
        <v>60</v>
      </c>
      <c r="G97" s="159" t="s">
        <v>124</v>
      </c>
      <c r="H97" s="159" t="s">
        <v>125</v>
      </c>
      <c r="I97" s="160" t="s">
        <v>126</v>
      </c>
      <c r="J97" s="159" t="s">
        <v>117</v>
      </c>
      <c r="K97" s="161" t="s">
        <v>127</v>
      </c>
      <c r="L97" s="162"/>
      <c r="M97" s="65" t="s">
        <v>32</v>
      </c>
      <c r="N97" s="66" t="s">
        <v>48</v>
      </c>
      <c r="O97" s="66" t="s">
        <v>128</v>
      </c>
      <c r="P97" s="66" t="s">
        <v>129</v>
      </c>
      <c r="Q97" s="66" t="s">
        <v>130</v>
      </c>
      <c r="R97" s="66" t="s">
        <v>131</v>
      </c>
      <c r="S97" s="66" t="s">
        <v>132</v>
      </c>
      <c r="T97" s="67" t="s">
        <v>133</v>
      </c>
    </row>
    <row r="98" spans="2:65" s="1" customFormat="1" ht="22.9" customHeight="1">
      <c r="B98" s="35"/>
      <c r="C98" s="72" t="s">
        <v>134</v>
      </c>
      <c r="D98" s="36"/>
      <c r="E98" s="36"/>
      <c r="F98" s="36"/>
      <c r="G98" s="36"/>
      <c r="H98" s="36"/>
      <c r="I98" s="113"/>
      <c r="J98" s="163">
        <f>BK98</f>
        <v>0</v>
      </c>
      <c r="K98" s="36"/>
      <c r="L98" s="39"/>
      <c r="M98" s="68"/>
      <c r="N98" s="69"/>
      <c r="O98" s="69"/>
      <c r="P98" s="164">
        <f>P99+P232</f>
        <v>0</v>
      </c>
      <c r="Q98" s="69"/>
      <c r="R98" s="164">
        <f>R99+R232</f>
        <v>3439.6858480000005</v>
      </c>
      <c r="S98" s="69"/>
      <c r="T98" s="165">
        <f>T99+T232</f>
        <v>1.7077499999999999</v>
      </c>
      <c r="AT98" s="17" t="s">
        <v>77</v>
      </c>
      <c r="AU98" s="17" t="s">
        <v>118</v>
      </c>
      <c r="BK98" s="166">
        <f>BK99+BK232</f>
        <v>0</v>
      </c>
    </row>
    <row r="99" spans="2:65" s="11" customFormat="1" ht="25.9" customHeight="1">
      <c r="B99" s="167"/>
      <c r="C99" s="168"/>
      <c r="D99" s="169" t="s">
        <v>77</v>
      </c>
      <c r="E99" s="170" t="s">
        <v>209</v>
      </c>
      <c r="F99" s="170" t="s">
        <v>210</v>
      </c>
      <c r="G99" s="168"/>
      <c r="H99" s="168"/>
      <c r="I99" s="171"/>
      <c r="J99" s="172">
        <f>BK99</f>
        <v>0</v>
      </c>
      <c r="K99" s="168"/>
      <c r="L99" s="173"/>
      <c r="M99" s="174"/>
      <c r="N99" s="175"/>
      <c r="O99" s="175"/>
      <c r="P99" s="176">
        <f>P100+P185+P190+P193+P215+P218+P220+P223+P225+P230</f>
        <v>0</v>
      </c>
      <c r="Q99" s="175"/>
      <c r="R99" s="176">
        <f>R100+R185+R190+R193+R215+R218+R220+R223+R225+R230</f>
        <v>3438.4152680000007</v>
      </c>
      <c r="S99" s="175"/>
      <c r="T99" s="177">
        <f>T100+T185+T190+T193+T215+T218+T220+T223+T225+T230</f>
        <v>1.7077499999999999</v>
      </c>
      <c r="AR99" s="178" t="s">
        <v>86</v>
      </c>
      <c r="AT99" s="179" t="s">
        <v>77</v>
      </c>
      <c r="AU99" s="179" t="s">
        <v>78</v>
      </c>
      <c r="AY99" s="178" t="s">
        <v>138</v>
      </c>
      <c r="BK99" s="180">
        <f>BK100+BK185+BK190+BK193+BK215+BK218+BK220+BK223+BK225+BK230</f>
        <v>0</v>
      </c>
    </row>
    <row r="100" spans="2:65" s="11" customFormat="1" ht="22.9" customHeight="1">
      <c r="B100" s="167"/>
      <c r="C100" s="168"/>
      <c r="D100" s="169" t="s">
        <v>77</v>
      </c>
      <c r="E100" s="181" t="s">
        <v>86</v>
      </c>
      <c r="F100" s="181" t="s">
        <v>211</v>
      </c>
      <c r="G100" s="168"/>
      <c r="H100" s="168"/>
      <c r="I100" s="171"/>
      <c r="J100" s="182">
        <f>BK100</f>
        <v>0</v>
      </c>
      <c r="K100" s="168"/>
      <c r="L100" s="173"/>
      <c r="M100" s="174"/>
      <c r="N100" s="175"/>
      <c r="O100" s="175"/>
      <c r="P100" s="176">
        <f>SUM(P101:P184)</f>
        <v>0</v>
      </c>
      <c r="Q100" s="175"/>
      <c r="R100" s="176">
        <f>SUM(R101:R184)</f>
        <v>204.11390799999998</v>
      </c>
      <c r="S100" s="175"/>
      <c r="T100" s="177">
        <f>SUM(T101:T184)</f>
        <v>0</v>
      </c>
      <c r="AR100" s="178" t="s">
        <v>86</v>
      </c>
      <c r="AT100" s="179" t="s">
        <v>77</v>
      </c>
      <c r="AU100" s="179" t="s">
        <v>86</v>
      </c>
      <c r="AY100" s="178" t="s">
        <v>138</v>
      </c>
      <c r="BK100" s="180">
        <f>SUM(BK101:BK184)</f>
        <v>0</v>
      </c>
    </row>
    <row r="101" spans="2:65" s="1" customFormat="1" ht="22.5" customHeight="1">
      <c r="B101" s="35"/>
      <c r="C101" s="183" t="s">
        <v>86</v>
      </c>
      <c r="D101" s="183" t="s">
        <v>141</v>
      </c>
      <c r="E101" s="184" t="s">
        <v>212</v>
      </c>
      <c r="F101" s="185" t="s">
        <v>213</v>
      </c>
      <c r="G101" s="186" t="s">
        <v>214</v>
      </c>
      <c r="H101" s="187">
        <v>800</v>
      </c>
      <c r="I101" s="188"/>
      <c r="J101" s="189">
        <f>ROUND(I101*H101,2)</f>
        <v>0</v>
      </c>
      <c r="K101" s="185" t="s">
        <v>215</v>
      </c>
      <c r="L101" s="39"/>
      <c r="M101" s="190" t="s">
        <v>32</v>
      </c>
      <c r="N101" s="191" t="s">
        <v>49</v>
      </c>
      <c r="O101" s="61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17" t="s">
        <v>156</v>
      </c>
      <c r="AT101" s="17" t="s">
        <v>141</v>
      </c>
      <c r="AU101" s="17" t="s">
        <v>21</v>
      </c>
      <c r="AY101" s="17" t="s">
        <v>138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7" t="s">
        <v>86</v>
      </c>
      <c r="BK101" s="194">
        <f>ROUND(I101*H101,2)</f>
        <v>0</v>
      </c>
      <c r="BL101" s="17" t="s">
        <v>156</v>
      </c>
      <c r="BM101" s="17" t="s">
        <v>552</v>
      </c>
    </row>
    <row r="102" spans="2:65" s="12" customFormat="1" ht="11.25">
      <c r="B102" s="204"/>
      <c r="C102" s="205"/>
      <c r="D102" s="195" t="s">
        <v>217</v>
      </c>
      <c r="E102" s="206" t="s">
        <v>32</v>
      </c>
      <c r="F102" s="207" t="s">
        <v>553</v>
      </c>
      <c r="G102" s="205"/>
      <c r="H102" s="208">
        <v>800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217</v>
      </c>
      <c r="AU102" s="214" t="s">
        <v>21</v>
      </c>
      <c r="AV102" s="12" t="s">
        <v>21</v>
      </c>
      <c r="AW102" s="12" t="s">
        <v>39</v>
      </c>
      <c r="AX102" s="12" t="s">
        <v>86</v>
      </c>
      <c r="AY102" s="214" t="s">
        <v>138</v>
      </c>
    </row>
    <row r="103" spans="2:65" s="1" customFormat="1" ht="16.5" customHeight="1">
      <c r="B103" s="35"/>
      <c r="C103" s="183" t="s">
        <v>21</v>
      </c>
      <c r="D103" s="183" t="s">
        <v>141</v>
      </c>
      <c r="E103" s="184" t="s">
        <v>219</v>
      </c>
      <c r="F103" s="185" t="s">
        <v>220</v>
      </c>
      <c r="G103" s="186" t="s">
        <v>214</v>
      </c>
      <c r="H103" s="187">
        <v>800</v>
      </c>
      <c r="I103" s="188"/>
      <c r="J103" s="189">
        <f>ROUND(I103*H103,2)</f>
        <v>0</v>
      </c>
      <c r="K103" s="185" t="s">
        <v>215</v>
      </c>
      <c r="L103" s="39"/>
      <c r="M103" s="190" t="s">
        <v>32</v>
      </c>
      <c r="N103" s="191" t="s">
        <v>49</v>
      </c>
      <c r="O103" s="61"/>
      <c r="P103" s="192">
        <f>O103*H103</f>
        <v>0</v>
      </c>
      <c r="Q103" s="192">
        <v>1.8000000000000001E-4</v>
      </c>
      <c r="R103" s="192">
        <f>Q103*H103</f>
        <v>0.14400000000000002</v>
      </c>
      <c r="S103" s="192">
        <v>0</v>
      </c>
      <c r="T103" s="193">
        <f>S103*H103</f>
        <v>0</v>
      </c>
      <c r="AR103" s="17" t="s">
        <v>156</v>
      </c>
      <c r="AT103" s="17" t="s">
        <v>141</v>
      </c>
      <c r="AU103" s="17" t="s">
        <v>21</v>
      </c>
      <c r="AY103" s="17" t="s">
        <v>138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7" t="s">
        <v>86</v>
      </c>
      <c r="BK103" s="194">
        <f>ROUND(I103*H103,2)</f>
        <v>0</v>
      </c>
      <c r="BL103" s="17" t="s">
        <v>156</v>
      </c>
      <c r="BM103" s="17" t="s">
        <v>554</v>
      </c>
    </row>
    <row r="104" spans="2:65" s="1" customFormat="1" ht="16.5" customHeight="1">
      <c r="B104" s="35"/>
      <c r="C104" s="183" t="s">
        <v>152</v>
      </c>
      <c r="D104" s="183" t="s">
        <v>141</v>
      </c>
      <c r="E104" s="184" t="s">
        <v>222</v>
      </c>
      <c r="F104" s="185" t="s">
        <v>223</v>
      </c>
      <c r="G104" s="186" t="s">
        <v>224</v>
      </c>
      <c r="H104" s="187">
        <v>17</v>
      </c>
      <c r="I104" s="188"/>
      <c r="J104" s="189">
        <f>ROUND(I104*H104,2)</f>
        <v>0</v>
      </c>
      <c r="K104" s="185" t="s">
        <v>215</v>
      </c>
      <c r="L104" s="39"/>
      <c r="M104" s="190" t="s">
        <v>32</v>
      </c>
      <c r="N104" s="191" t="s">
        <v>49</v>
      </c>
      <c r="O104" s="61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AR104" s="17" t="s">
        <v>156</v>
      </c>
      <c r="AT104" s="17" t="s">
        <v>141</v>
      </c>
      <c r="AU104" s="17" t="s">
        <v>21</v>
      </c>
      <c r="AY104" s="17" t="s">
        <v>138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7" t="s">
        <v>86</v>
      </c>
      <c r="BK104" s="194">
        <f>ROUND(I104*H104,2)</f>
        <v>0</v>
      </c>
      <c r="BL104" s="17" t="s">
        <v>156</v>
      </c>
      <c r="BM104" s="17" t="s">
        <v>555</v>
      </c>
    </row>
    <row r="105" spans="2:65" s="1" customFormat="1" ht="16.5" customHeight="1">
      <c r="B105" s="35"/>
      <c r="C105" s="183" t="s">
        <v>156</v>
      </c>
      <c r="D105" s="183" t="s">
        <v>141</v>
      </c>
      <c r="E105" s="184" t="s">
        <v>226</v>
      </c>
      <c r="F105" s="185" t="s">
        <v>227</v>
      </c>
      <c r="G105" s="186" t="s">
        <v>224</v>
      </c>
      <c r="H105" s="187">
        <v>17</v>
      </c>
      <c r="I105" s="188"/>
      <c r="J105" s="189">
        <f>ROUND(I105*H105,2)</f>
        <v>0</v>
      </c>
      <c r="K105" s="185" t="s">
        <v>215</v>
      </c>
      <c r="L105" s="39"/>
      <c r="M105" s="190" t="s">
        <v>32</v>
      </c>
      <c r="N105" s="191" t="s">
        <v>49</v>
      </c>
      <c r="O105" s="61"/>
      <c r="P105" s="192">
        <f>O105*H105</f>
        <v>0</v>
      </c>
      <c r="Q105" s="192">
        <v>5.0000000000000002E-5</v>
      </c>
      <c r="R105" s="192">
        <f>Q105*H105</f>
        <v>8.5000000000000006E-4</v>
      </c>
      <c r="S105" s="192">
        <v>0</v>
      </c>
      <c r="T105" s="193">
        <f>S105*H105</f>
        <v>0</v>
      </c>
      <c r="AR105" s="17" t="s">
        <v>156</v>
      </c>
      <c r="AT105" s="17" t="s">
        <v>141</v>
      </c>
      <c r="AU105" s="17" t="s">
        <v>21</v>
      </c>
      <c r="AY105" s="17" t="s">
        <v>138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7" t="s">
        <v>86</v>
      </c>
      <c r="BK105" s="194">
        <f>ROUND(I105*H105,2)</f>
        <v>0</v>
      </c>
      <c r="BL105" s="17" t="s">
        <v>156</v>
      </c>
      <c r="BM105" s="17" t="s">
        <v>556</v>
      </c>
    </row>
    <row r="106" spans="2:65" s="1" customFormat="1" ht="16.5" customHeight="1">
      <c r="B106" s="35"/>
      <c r="C106" s="183" t="s">
        <v>137</v>
      </c>
      <c r="D106" s="183" t="s">
        <v>141</v>
      </c>
      <c r="E106" s="184" t="s">
        <v>229</v>
      </c>
      <c r="F106" s="185" t="s">
        <v>230</v>
      </c>
      <c r="G106" s="186" t="s">
        <v>231</v>
      </c>
      <c r="H106" s="187">
        <v>201.2</v>
      </c>
      <c r="I106" s="188"/>
      <c r="J106" s="189">
        <f>ROUND(I106*H106,2)</f>
        <v>0</v>
      </c>
      <c r="K106" s="185" t="s">
        <v>215</v>
      </c>
      <c r="L106" s="39"/>
      <c r="M106" s="190" t="s">
        <v>32</v>
      </c>
      <c r="N106" s="191" t="s">
        <v>49</v>
      </c>
      <c r="O106" s="61"/>
      <c r="P106" s="192">
        <f>O106*H106</f>
        <v>0</v>
      </c>
      <c r="Q106" s="192">
        <v>1.559E-2</v>
      </c>
      <c r="R106" s="192">
        <f>Q106*H106</f>
        <v>3.1367079999999996</v>
      </c>
      <c r="S106" s="192">
        <v>0</v>
      </c>
      <c r="T106" s="193">
        <f>S106*H106</f>
        <v>0</v>
      </c>
      <c r="AR106" s="17" t="s">
        <v>156</v>
      </c>
      <c r="AT106" s="17" t="s">
        <v>141</v>
      </c>
      <c r="AU106" s="17" t="s">
        <v>21</v>
      </c>
      <c r="AY106" s="17" t="s">
        <v>138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7" t="s">
        <v>86</v>
      </c>
      <c r="BK106" s="194">
        <f>ROUND(I106*H106,2)</f>
        <v>0</v>
      </c>
      <c r="BL106" s="17" t="s">
        <v>156</v>
      </c>
      <c r="BM106" s="17" t="s">
        <v>557</v>
      </c>
    </row>
    <row r="107" spans="2:65" s="1" customFormat="1" ht="19.5">
      <c r="B107" s="35"/>
      <c r="C107" s="36"/>
      <c r="D107" s="195" t="s">
        <v>185</v>
      </c>
      <c r="E107" s="36"/>
      <c r="F107" s="196" t="s">
        <v>558</v>
      </c>
      <c r="G107" s="36"/>
      <c r="H107" s="36"/>
      <c r="I107" s="113"/>
      <c r="J107" s="36"/>
      <c r="K107" s="36"/>
      <c r="L107" s="39"/>
      <c r="M107" s="197"/>
      <c r="N107" s="61"/>
      <c r="O107" s="61"/>
      <c r="P107" s="61"/>
      <c r="Q107" s="61"/>
      <c r="R107" s="61"/>
      <c r="S107" s="61"/>
      <c r="T107" s="62"/>
      <c r="AT107" s="17" t="s">
        <v>185</v>
      </c>
      <c r="AU107" s="17" t="s">
        <v>21</v>
      </c>
    </row>
    <row r="108" spans="2:65" s="1" customFormat="1" ht="16.5" customHeight="1">
      <c r="B108" s="35"/>
      <c r="C108" s="183" t="s">
        <v>163</v>
      </c>
      <c r="D108" s="183" t="s">
        <v>141</v>
      </c>
      <c r="E108" s="184" t="s">
        <v>234</v>
      </c>
      <c r="F108" s="185" t="s">
        <v>235</v>
      </c>
      <c r="G108" s="186" t="s">
        <v>236</v>
      </c>
      <c r="H108" s="187">
        <v>2012</v>
      </c>
      <c r="I108" s="188"/>
      <c r="J108" s="189">
        <f>ROUND(I108*H108,2)</f>
        <v>0</v>
      </c>
      <c r="K108" s="185" t="s">
        <v>215</v>
      </c>
      <c r="L108" s="39"/>
      <c r="M108" s="190" t="s">
        <v>32</v>
      </c>
      <c r="N108" s="191" t="s">
        <v>49</v>
      </c>
      <c r="O108" s="61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AR108" s="17" t="s">
        <v>156</v>
      </c>
      <c r="AT108" s="17" t="s">
        <v>141</v>
      </c>
      <c r="AU108" s="17" t="s">
        <v>21</v>
      </c>
      <c r="AY108" s="17" t="s">
        <v>138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17" t="s">
        <v>86</v>
      </c>
      <c r="BK108" s="194">
        <f>ROUND(I108*H108,2)</f>
        <v>0</v>
      </c>
      <c r="BL108" s="17" t="s">
        <v>156</v>
      </c>
      <c r="BM108" s="17" t="s">
        <v>559</v>
      </c>
    </row>
    <row r="109" spans="2:65" s="12" customFormat="1" ht="11.25">
      <c r="B109" s="204"/>
      <c r="C109" s="205"/>
      <c r="D109" s="195" t="s">
        <v>217</v>
      </c>
      <c r="E109" s="206" t="s">
        <v>32</v>
      </c>
      <c r="F109" s="207" t="s">
        <v>560</v>
      </c>
      <c r="G109" s="205"/>
      <c r="H109" s="208">
        <v>2012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217</v>
      </c>
      <c r="AU109" s="214" t="s">
        <v>21</v>
      </c>
      <c r="AV109" s="12" t="s">
        <v>21</v>
      </c>
      <c r="AW109" s="12" t="s">
        <v>39</v>
      </c>
      <c r="AX109" s="12" t="s">
        <v>86</v>
      </c>
      <c r="AY109" s="214" t="s">
        <v>138</v>
      </c>
    </row>
    <row r="110" spans="2:65" s="1" customFormat="1" ht="16.5" customHeight="1">
      <c r="B110" s="35"/>
      <c r="C110" s="183" t="s">
        <v>167</v>
      </c>
      <c r="D110" s="183" t="s">
        <v>141</v>
      </c>
      <c r="E110" s="184" t="s">
        <v>239</v>
      </c>
      <c r="F110" s="185" t="s">
        <v>240</v>
      </c>
      <c r="G110" s="186" t="s">
        <v>241</v>
      </c>
      <c r="H110" s="187">
        <v>251.5</v>
      </c>
      <c r="I110" s="188"/>
      <c r="J110" s="189">
        <f>ROUND(I110*H110,2)</f>
        <v>0</v>
      </c>
      <c r="K110" s="185" t="s">
        <v>215</v>
      </c>
      <c r="L110" s="39"/>
      <c r="M110" s="190" t="s">
        <v>32</v>
      </c>
      <c r="N110" s="191" t="s">
        <v>49</v>
      </c>
      <c r="O110" s="61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17" t="s">
        <v>156</v>
      </c>
      <c r="AT110" s="17" t="s">
        <v>141</v>
      </c>
      <c r="AU110" s="17" t="s">
        <v>21</v>
      </c>
      <c r="AY110" s="17" t="s">
        <v>138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7" t="s">
        <v>86</v>
      </c>
      <c r="BK110" s="194">
        <f>ROUND(I110*H110,2)</f>
        <v>0</v>
      </c>
      <c r="BL110" s="17" t="s">
        <v>156</v>
      </c>
      <c r="BM110" s="17" t="s">
        <v>561</v>
      </c>
    </row>
    <row r="111" spans="2:65" s="1" customFormat="1" ht="22.5" customHeight="1">
      <c r="B111" s="35"/>
      <c r="C111" s="183" t="s">
        <v>171</v>
      </c>
      <c r="D111" s="183" t="s">
        <v>141</v>
      </c>
      <c r="E111" s="184" t="s">
        <v>243</v>
      </c>
      <c r="F111" s="185" t="s">
        <v>244</v>
      </c>
      <c r="G111" s="186" t="s">
        <v>245</v>
      </c>
      <c r="H111" s="187">
        <v>395.7</v>
      </c>
      <c r="I111" s="188"/>
      <c r="J111" s="189">
        <f>ROUND(I111*H111,2)</f>
        <v>0</v>
      </c>
      <c r="K111" s="185" t="s">
        <v>215</v>
      </c>
      <c r="L111" s="39"/>
      <c r="M111" s="190" t="s">
        <v>32</v>
      </c>
      <c r="N111" s="191" t="s">
        <v>49</v>
      </c>
      <c r="O111" s="61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17" t="s">
        <v>156</v>
      </c>
      <c r="AT111" s="17" t="s">
        <v>141</v>
      </c>
      <c r="AU111" s="17" t="s">
        <v>21</v>
      </c>
      <c r="AY111" s="17" t="s">
        <v>138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7" t="s">
        <v>86</v>
      </c>
      <c r="BK111" s="194">
        <f>ROUND(I111*H111,2)</f>
        <v>0</v>
      </c>
      <c r="BL111" s="17" t="s">
        <v>156</v>
      </c>
      <c r="BM111" s="17" t="s">
        <v>562</v>
      </c>
    </row>
    <row r="112" spans="2:65" s="12" customFormat="1" ht="11.25">
      <c r="B112" s="204"/>
      <c r="C112" s="205"/>
      <c r="D112" s="195" t="s">
        <v>217</v>
      </c>
      <c r="E112" s="206" t="s">
        <v>32</v>
      </c>
      <c r="F112" s="207" t="s">
        <v>563</v>
      </c>
      <c r="G112" s="205"/>
      <c r="H112" s="208">
        <v>395.7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217</v>
      </c>
      <c r="AU112" s="214" t="s">
        <v>21</v>
      </c>
      <c r="AV112" s="12" t="s">
        <v>21</v>
      </c>
      <c r="AW112" s="12" t="s">
        <v>39</v>
      </c>
      <c r="AX112" s="12" t="s">
        <v>86</v>
      </c>
      <c r="AY112" s="214" t="s">
        <v>138</v>
      </c>
    </row>
    <row r="113" spans="2:65" s="1" customFormat="1" ht="22.5" customHeight="1">
      <c r="B113" s="35"/>
      <c r="C113" s="183" t="s">
        <v>177</v>
      </c>
      <c r="D113" s="183" t="s">
        <v>141</v>
      </c>
      <c r="E113" s="184" t="s">
        <v>248</v>
      </c>
      <c r="F113" s="185" t="s">
        <v>249</v>
      </c>
      <c r="G113" s="186" t="s">
        <v>245</v>
      </c>
      <c r="H113" s="187">
        <v>110.2</v>
      </c>
      <c r="I113" s="188"/>
      <c r="J113" s="189">
        <f>ROUND(I113*H113,2)</f>
        <v>0</v>
      </c>
      <c r="K113" s="185" t="s">
        <v>215</v>
      </c>
      <c r="L113" s="39"/>
      <c r="M113" s="190" t="s">
        <v>32</v>
      </c>
      <c r="N113" s="191" t="s">
        <v>49</v>
      </c>
      <c r="O113" s="61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17" t="s">
        <v>156</v>
      </c>
      <c r="AT113" s="17" t="s">
        <v>141</v>
      </c>
      <c r="AU113" s="17" t="s">
        <v>21</v>
      </c>
      <c r="AY113" s="17" t="s">
        <v>138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7" t="s">
        <v>86</v>
      </c>
      <c r="BK113" s="194">
        <f>ROUND(I113*H113,2)</f>
        <v>0</v>
      </c>
      <c r="BL113" s="17" t="s">
        <v>156</v>
      </c>
      <c r="BM113" s="17" t="s">
        <v>564</v>
      </c>
    </row>
    <row r="114" spans="2:65" s="12" customFormat="1" ht="11.25">
      <c r="B114" s="204"/>
      <c r="C114" s="205"/>
      <c r="D114" s="195" t="s">
        <v>217</v>
      </c>
      <c r="E114" s="206" t="s">
        <v>32</v>
      </c>
      <c r="F114" s="207" t="s">
        <v>565</v>
      </c>
      <c r="G114" s="205"/>
      <c r="H114" s="208">
        <v>110.2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217</v>
      </c>
      <c r="AU114" s="214" t="s">
        <v>21</v>
      </c>
      <c r="AV114" s="12" t="s">
        <v>21</v>
      </c>
      <c r="AW114" s="12" t="s">
        <v>39</v>
      </c>
      <c r="AX114" s="12" t="s">
        <v>86</v>
      </c>
      <c r="AY114" s="214" t="s">
        <v>138</v>
      </c>
    </row>
    <row r="115" spans="2:65" s="1" customFormat="1" ht="22.5" customHeight="1">
      <c r="B115" s="35"/>
      <c r="C115" s="183" t="s">
        <v>181</v>
      </c>
      <c r="D115" s="183" t="s">
        <v>141</v>
      </c>
      <c r="E115" s="184" t="s">
        <v>252</v>
      </c>
      <c r="F115" s="185" t="s">
        <v>253</v>
      </c>
      <c r="G115" s="186" t="s">
        <v>245</v>
      </c>
      <c r="H115" s="187">
        <v>40.200000000000003</v>
      </c>
      <c r="I115" s="188"/>
      <c r="J115" s="189">
        <f>ROUND(I115*H115,2)</f>
        <v>0</v>
      </c>
      <c r="K115" s="185" t="s">
        <v>215</v>
      </c>
      <c r="L115" s="39"/>
      <c r="M115" s="190" t="s">
        <v>32</v>
      </c>
      <c r="N115" s="191" t="s">
        <v>49</v>
      </c>
      <c r="O115" s="61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AR115" s="17" t="s">
        <v>156</v>
      </c>
      <c r="AT115" s="17" t="s">
        <v>141</v>
      </c>
      <c r="AU115" s="17" t="s">
        <v>21</v>
      </c>
      <c r="AY115" s="17" t="s">
        <v>138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7" t="s">
        <v>86</v>
      </c>
      <c r="BK115" s="194">
        <f>ROUND(I115*H115,2)</f>
        <v>0</v>
      </c>
      <c r="BL115" s="17" t="s">
        <v>156</v>
      </c>
      <c r="BM115" s="17" t="s">
        <v>566</v>
      </c>
    </row>
    <row r="116" spans="2:65" s="12" customFormat="1" ht="11.25">
      <c r="B116" s="204"/>
      <c r="C116" s="205"/>
      <c r="D116" s="195" t="s">
        <v>217</v>
      </c>
      <c r="E116" s="206" t="s">
        <v>32</v>
      </c>
      <c r="F116" s="207" t="s">
        <v>567</v>
      </c>
      <c r="G116" s="205"/>
      <c r="H116" s="208">
        <v>40.200000000000003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217</v>
      </c>
      <c r="AU116" s="214" t="s">
        <v>21</v>
      </c>
      <c r="AV116" s="12" t="s">
        <v>21</v>
      </c>
      <c r="AW116" s="12" t="s">
        <v>39</v>
      </c>
      <c r="AX116" s="12" t="s">
        <v>86</v>
      </c>
      <c r="AY116" s="214" t="s">
        <v>138</v>
      </c>
    </row>
    <row r="117" spans="2:65" s="1" customFormat="1" ht="16.5" customHeight="1">
      <c r="B117" s="35"/>
      <c r="C117" s="183" t="s">
        <v>187</v>
      </c>
      <c r="D117" s="183" t="s">
        <v>141</v>
      </c>
      <c r="E117" s="184" t="s">
        <v>256</v>
      </c>
      <c r="F117" s="185" t="s">
        <v>257</v>
      </c>
      <c r="G117" s="186" t="s">
        <v>245</v>
      </c>
      <c r="H117" s="187">
        <v>2210</v>
      </c>
      <c r="I117" s="188"/>
      <c r="J117" s="189">
        <f>ROUND(I117*H117,2)</f>
        <v>0</v>
      </c>
      <c r="K117" s="185" t="s">
        <v>215</v>
      </c>
      <c r="L117" s="39"/>
      <c r="M117" s="190" t="s">
        <v>32</v>
      </c>
      <c r="N117" s="191" t="s">
        <v>49</v>
      </c>
      <c r="O117" s="61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17" t="s">
        <v>156</v>
      </c>
      <c r="AT117" s="17" t="s">
        <v>141</v>
      </c>
      <c r="AU117" s="17" t="s">
        <v>21</v>
      </c>
      <c r="AY117" s="17" t="s">
        <v>138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7" t="s">
        <v>86</v>
      </c>
      <c r="BK117" s="194">
        <f>ROUND(I117*H117,2)</f>
        <v>0</v>
      </c>
      <c r="BL117" s="17" t="s">
        <v>156</v>
      </c>
      <c r="BM117" s="17" t="s">
        <v>568</v>
      </c>
    </row>
    <row r="118" spans="2:65" s="12" customFormat="1" ht="11.25">
      <c r="B118" s="204"/>
      <c r="C118" s="205"/>
      <c r="D118" s="195" t="s">
        <v>217</v>
      </c>
      <c r="E118" s="206" t="s">
        <v>32</v>
      </c>
      <c r="F118" s="207" t="s">
        <v>569</v>
      </c>
      <c r="G118" s="205"/>
      <c r="H118" s="208">
        <v>2210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217</v>
      </c>
      <c r="AU118" s="214" t="s">
        <v>21</v>
      </c>
      <c r="AV118" s="12" t="s">
        <v>21</v>
      </c>
      <c r="AW118" s="12" t="s">
        <v>39</v>
      </c>
      <c r="AX118" s="12" t="s">
        <v>78</v>
      </c>
      <c r="AY118" s="214" t="s">
        <v>138</v>
      </c>
    </row>
    <row r="119" spans="2:65" s="13" customFormat="1" ht="11.25">
      <c r="B119" s="215"/>
      <c r="C119" s="216"/>
      <c r="D119" s="195" t="s">
        <v>217</v>
      </c>
      <c r="E119" s="217" t="s">
        <v>32</v>
      </c>
      <c r="F119" s="218" t="s">
        <v>261</v>
      </c>
      <c r="G119" s="216"/>
      <c r="H119" s="219">
        <v>2210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217</v>
      </c>
      <c r="AU119" s="225" t="s">
        <v>21</v>
      </c>
      <c r="AV119" s="13" t="s">
        <v>156</v>
      </c>
      <c r="AW119" s="13" t="s">
        <v>39</v>
      </c>
      <c r="AX119" s="13" t="s">
        <v>86</v>
      </c>
      <c r="AY119" s="225" t="s">
        <v>138</v>
      </c>
    </row>
    <row r="120" spans="2:65" s="1" customFormat="1" ht="22.5" customHeight="1">
      <c r="B120" s="35"/>
      <c r="C120" s="183" t="s">
        <v>262</v>
      </c>
      <c r="D120" s="183" t="s">
        <v>141</v>
      </c>
      <c r="E120" s="184" t="s">
        <v>263</v>
      </c>
      <c r="F120" s="185" t="s">
        <v>264</v>
      </c>
      <c r="G120" s="186" t="s">
        <v>245</v>
      </c>
      <c r="H120" s="187">
        <v>33.6</v>
      </c>
      <c r="I120" s="188"/>
      <c r="J120" s="189">
        <f>ROUND(I120*H120,2)</f>
        <v>0</v>
      </c>
      <c r="K120" s="185" t="s">
        <v>215</v>
      </c>
      <c r="L120" s="39"/>
      <c r="M120" s="190" t="s">
        <v>32</v>
      </c>
      <c r="N120" s="191" t="s">
        <v>49</v>
      </c>
      <c r="O120" s="61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17" t="s">
        <v>156</v>
      </c>
      <c r="AT120" s="17" t="s">
        <v>141</v>
      </c>
      <c r="AU120" s="17" t="s">
        <v>21</v>
      </c>
      <c r="AY120" s="17" t="s">
        <v>138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17" t="s">
        <v>86</v>
      </c>
      <c r="BK120" s="194">
        <f>ROUND(I120*H120,2)</f>
        <v>0</v>
      </c>
      <c r="BL120" s="17" t="s">
        <v>156</v>
      </c>
      <c r="BM120" s="17" t="s">
        <v>570</v>
      </c>
    </row>
    <row r="121" spans="2:65" s="12" customFormat="1" ht="11.25">
      <c r="B121" s="204"/>
      <c r="C121" s="205"/>
      <c r="D121" s="195" t="s">
        <v>217</v>
      </c>
      <c r="E121" s="206" t="s">
        <v>32</v>
      </c>
      <c r="F121" s="207" t="s">
        <v>571</v>
      </c>
      <c r="G121" s="205"/>
      <c r="H121" s="208">
        <v>33.6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217</v>
      </c>
      <c r="AU121" s="214" t="s">
        <v>21</v>
      </c>
      <c r="AV121" s="12" t="s">
        <v>21</v>
      </c>
      <c r="AW121" s="12" t="s">
        <v>39</v>
      </c>
      <c r="AX121" s="12" t="s">
        <v>86</v>
      </c>
      <c r="AY121" s="214" t="s">
        <v>138</v>
      </c>
    </row>
    <row r="122" spans="2:65" s="1" customFormat="1" ht="16.5" customHeight="1">
      <c r="B122" s="35"/>
      <c r="C122" s="183" t="s">
        <v>267</v>
      </c>
      <c r="D122" s="183" t="s">
        <v>141</v>
      </c>
      <c r="E122" s="184" t="s">
        <v>268</v>
      </c>
      <c r="F122" s="185" t="s">
        <v>269</v>
      </c>
      <c r="G122" s="186" t="s">
        <v>231</v>
      </c>
      <c r="H122" s="187">
        <v>603.6</v>
      </c>
      <c r="I122" s="188"/>
      <c r="J122" s="189">
        <f>ROUND(I122*H122,2)</f>
        <v>0</v>
      </c>
      <c r="K122" s="185" t="s">
        <v>215</v>
      </c>
      <c r="L122" s="39"/>
      <c r="M122" s="190" t="s">
        <v>32</v>
      </c>
      <c r="N122" s="191" t="s">
        <v>49</v>
      </c>
      <c r="O122" s="61"/>
      <c r="P122" s="192">
        <f>O122*H122</f>
        <v>0</v>
      </c>
      <c r="Q122" s="192">
        <v>1.33E-3</v>
      </c>
      <c r="R122" s="192">
        <f>Q122*H122</f>
        <v>0.80278800000000006</v>
      </c>
      <c r="S122" s="192">
        <v>0</v>
      </c>
      <c r="T122" s="193">
        <f>S122*H122</f>
        <v>0</v>
      </c>
      <c r="AR122" s="17" t="s">
        <v>156</v>
      </c>
      <c r="AT122" s="17" t="s">
        <v>141</v>
      </c>
      <c r="AU122" s="17" t="s">
        <v>21</v>
      </c>
      <c r="AY122" s="17" t="s">
        <v>138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7" t="s">
        <v>86</v>
      </c>
      <c r="BK122" s="194">
        <f>ROUND(I122*H122,2)</f>
        <v>0</v>
      </c>
      <c r="BL122" s="17" t="s">
        <v>156</v>
      </c>
      <c r="BM122" s="17" t="s">
        <v>572</v>
      </c>
    </row>
    <row r="123" spans="2:65" s="12" customFormat="1" ht="11.25">
      <c r="B123" s="204"/>
      <c r="C123" s="205"/>
      <c r="D123" s="195" t="s">
        <v>217</v>
      </c>
      <c r="E123" s="206" t="s">
        <v>32</v>
      </c>
      <c r="F123" s="207" t="s">
        <v>573</v>
      </c>
      <c r="G123" s="205"/>
      <c r="H123" s="208">
        <v>603.6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217</v>
      </c>
      <c r="AU123" s="214" t="s">
        <v>21</v>
      </c>
      <c r="AV123" s="12" t="s">
        <v>21</v>
      </c>
      <c r="AW123" s="12" t="s">
        <v>39</v>
      </c>
      <c r="AX123" s="12" t="s">
        <v>86</v>
      </c>
      <c r="AY123" s="214" t="s">
        <v>138</v>
      </c>
    </row>
    <row r="124" spans="2:65" s="1" customFormat="1" ht="16.5" customHeight="1">
      <c r="B124" s="35"/>
      <c r="C124" s="226" t="s">
        <v>272</v>
      </c>
      <c r="D124" s="226" t="s">
        <v>273</v>
      </c>
      <c r="E124" s="227" t="s">
        <v>274</v>
      </c>
      <c r="F124" s="228" t="s">
        <v>275</v>
      </c>
      <c r="G124" s="229" t="s">
        <v>276</v>
      </c>
      <c r="H124" s="230">
        <v>5.0220000000000002</v>
      </c>
      <c r="I124" s="231"/>
      <c r="J124" s="232">
        <f>ROUND(I124*H124,2)</f>
        <v>0</v>
      </c>
      <c r="K124" s="228" t="s">
        <v>215</v>
      </c>
      <c r="L124" s="233"/>
      <c r="M124" s="234" t="s">
        <v>32</v>
      </c>
      <c r="N124" s="235" t="s">
        <v>49</v>
      </c>
      <c r="O124" s="61"/>
      <c r="P124" s="192">
        <f>O124*H124</f>
        <v>0</v>
      </c>
      <c r="Q124" s="192">
        <v>1</v>
      </c>
      <c r="R124" s="192">
        <f>Q124*H124</f>
        <v>5.0220000000000002</v>
      </c>
      <c r="S124" s="192">
        <v>0</v>
      </c>
      <c r="T124" s="193">
        <f>S124*H124</f>
        <v>0</v>
      </c>
      <c r="AR124" s="17" t="s">
        <v>171</v>
      </c>
      <c r="AT124" s="17" t="s">
        <v>273</v>
      </c>
      <c r="AU124" s="17" t="s">
        <v>21</v>
      </c>
      <c r="AY124" s="17" t="s">
        <v>138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7" t="s">
        <v>86</v>
      </c>
      <c r="BK124" s="194">
        <f>ROUND(I124*H124,2)</f>
        <v>0</v>
      </c>
      <c r="BL124" s="17" t="s">
        <v>156</v>
      </c>
      <c r="BM124" s="17" t="s">
        <v>574</v>
      </c>
    </row>
    <row r="125" spans="2:65" s="12" customFormat="1" ht="11.25">
      <c r="B125" s="204"/>
      <c r="C125" s="205"/>
      <c r="D125" s="195" t="s">
        <v>217</v>
      </c>
      <c r="E125" s="206" t="s">
        <v>32</v>
      </c>
      <c r="F125" s="207" t="s">
        <v>278</v>
      </c>
      <c r="G125" s="205"/>
      <c r="H125" s="208">
        <v>5.0220000000000002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217</v>
      </c>
      <c r="AU125" s="214" t="s">
        <v>21</v>
      </c>
      <c r="AV125" s="12" t="s">
        <v>21</v>
      </c>
      <c r="AW125" s="12" t="s">
        <v>39</v>
      </c>
      <c r="AX125" s="12" t="s">
        <v>86</v>
      </c>
      <c r="AY125" s="214" t="s">
        <v>138</v>
      </c>
    </row>
    <row r="126" spans="2:65" s="1" customFormat="1" ht="16.5" customHeight="1">
      <c r="B126" s="35"/>
      <c r="C126" s="183" t="s">
        <v>8</v>
      </c>
      <c r="D126" s="183" t="s">
        <v>141</v>
      </c>
      <c r="E126" s="184" t="s">
        <v>279</v>
      </c>
      <c r="F126" s="185" t="s">
        <v>280</v>
      </c>
      <c r="G126" s="186" t="s">
        <v>231</v>
      </c>
      <c r="H126" s="187">
        <v>603.6</v>
      </c>
      <c r="I126" s="188"/>
      <c r="J126" s="189">
        <f>ROUND(I126*H126,2)</f>
        <v>0</v>
      </c>
      <c r="K126" s="185" t="s">
        <v>215</v>
      </c>
      <c r="L126" s="39"/>
      <c r="M126" s="190" t="s">
        <v>32</v>
      </c>
      <c r="N126" s="191" t="s">
        <v>49</v>
      </c>
      <c r="O126" s="61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17" t="s">
        <v>156</v>
      </c>
      <c r="AT126" s="17" t="s">
        <v>141</v>
      </c>
      <c r="AU126" s="17" t="s">
        <v>21</v>
      </c>
      <c r="AY126" s="17" t="s">
        <v>138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7" t="s">
        <v>86</v>
      </c>
      <c r="BK126" s="194">
        <f>ROUND(I126*H126,2)</f>
        <v>0</v>
      </c>
      <c r="BL126" s="17" t="s">
        <v>156</v>
      </c>
      <c r="BM126" s="17" t="s">
        <v>575</v>
      </c>
    </row>
    <row r="127" spans="2:65" s="1" customFormat="1" ht="16.5" customHeight="1">
      <c r="B127" s="35"/>
      <c r="C127" s="183" t="s">
        <v>282</v>
      </c>
      <c r="D127" s="183" t="s">
        <v>141</v>
      </c>
      <c r="E127" s="184" t="s">
        <v>283</v>
      </c>
      <c r="F127" s="185" t="s">
        <v>284</v>
      </c>
      <c r="G127" s="186" t="s">
        <v>214</v>
      </c>
      <c r="H127" s="187">
        <v>603.6</v>
      </c>
      <c r="I127" s="188"/>
      <c r="J127" s="189">
        <f>ROUND(I127*H127,2)</f>
        <v>0</v>
      </c>
      <c r="K127" s="185" t="s">
        <v>215</v>
      </c>
      <c r="L127" s="39"/>
      <c r="M127" s="190" t="s">
        <v>32</v>
      </c>
      <c r="N127" s="191" t="s">
        <v>49</v>
      </c>
      <c r="O127" s="61"/>
      <c r="P127" s="192">
        <f>O127*H127</f>
        <v>0</v>
      </c>
      <c r="Q127" s="192">
        <v>2.9440000000000001E-2</v>
      </c>
      <c r="R127" s="192">
        <f>Q127*H127</f>
        <v>17.769984000000001</v>
      </c>
      <c r="S127" s="192">
        <v>0</v>
      </c>
      <c r="T127" s="193">
        <f>S127*H127</f>
        <v>0</v>
      </c>
      <c r="AR127" s="17" t="s">
        <v>156</v>
      </c>
      <c r="AT127" s="17" t="s">
        <v>141</v>
      </c>
      <c r="AU127" s="17" t="s">
        <v>21</v>
      </c>
      <c r="AY127" s="17" t="s">
        <v>138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7" t="s">
        <v>86</v>
      </c>
      <c r="BK127" s="194">
        <f>ROUND(I127*H127,2)</f>
        <v>0</v>
      </c>
      <c r="BL127" s="17" t="s">
        <v>156</v>
      </c>
      <c r="BM127" s="17" t="s">
        <v>576</v>
      </c>
    </row>
    <row r="128" spans="2:65" s="1" customFormat="1" ht="22.5" customHeight="1">
      <c r="B128" s="35"/>
      <c r="C128" s="183" t="s">
        <v>286</v>
      </c>
      <c r="D128" s="183" t="s">
        <v>141</v>
      </c>
      <c r="E128" s="184" t="s">
        <v>287</v>
      </c>
      <c r="F128" s="185" t="s">
        <v>288</v>
      </c>
      <c r="G128" s="186" t="s">
        <v>245</v>
      </c>
      <c r="H128" s="187">
        <v>1105</v>
      </c>
      <c r="I128" s="188"/>
      <c r="J128" s="189">
        <f>ROUND(I128*H128,2)</f>
        <v>0</v>
      </c>
      <c r="K128" s="185" t="s">
        <v>215</v>
      </c>
      <c r="L128" s="39"/>
      <c r="M128" s="190" t="s">
        <v>32</v>
      </c>
      <c r="N128" s="191" t="s">
        <v>49</v>
      </c>
      <c r="O128" s="61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AR128" s="17" t="s">
        <v>156</v>
      </c>
      <c r="AT128" s="17" t="s">
        <v>141</v>
      </c>
      <c r="AU128" s="17" t="s">
        <v>21</v>
      </c>
      <c r="AY128" s="17" t="s">
        <v>138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7" t="s">
        <v>86</v>
      </c>
      <c r="BK128" s="194">
        <f>ROUND(I128*H128,2)</f>
        <v>0</v>
      </c>
      <c r="BL128" s="17" t="s">
        <v>156</v>
      </c>
      <c r="BM128" s="17" t="s">
        <v>577</v>
      </c>
    </row>
    <row r="129" spans="2:65" s="12" customFormat="1" ht="11.25">
      <c r="B129" s="204"/>
      <c r="C129" s="205"/>
      <c r="D129" s="195" t="s">
        <v>217</v>
      </c>
      <c r="E129" s="206" t="s">
        <v>32</v>
      </c>
      <c r="F129" s="207" t="s">
        <v>578</v>
      </c>
      <c r="G129" s="205"/>
      <c r="H129" s="208">
        <v>1105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217</v>
      </c>
      <c r="AU129" s="214" t="s">
        <v>21</v>
      </c>
      <c r="AV129" s="12" t="s">
        <v>21</v>
      </c>
      <c r="AW129" s="12" t="s">
        <v>39</v>
      </c>
      <c r="AX129" s="12" t="s">
        <v>86</v>
      </c>
      <c r="AY129" s="214" t="s">
        <v>138</v>
      </c>
    </row>
    <row r="130" spans="2:65" s="1" customFormat="1" ht="22.5" customHeight="1">
      <c r="B130" s="35"/>
      <c r="C130" s="183" t="s">
        <v>291</v>
      </c>
      <c r="D130" s="183" t="s">
        <v>141</v>
      </c>
      <c r="E130" s="184" t="s">
        <v>292</v>
      </c>
      <c r="F130" s="185" t="s">
        <v>293</v>
      </c>
      <c r="G130" s="186" t="s">
        <v>224</v>
      </c>
      <c r="H130" s="187">
        <v>17</v>
      </c>
      <c r="I130" s="188"/>
      <c r="J130" s="189">
        <f>ROUND(I130*H130,2)</f>
        <v>0</v>
      </c>
      <c r="K130" s="185" t="s">
        <v>215</v>
      </c>
      <c r="L130" s="39"/>
      <c r="M130" s="190" t="s">
        <v>32</v>
      </c>
      <c r="N130" s="191" t="s">
        <v>49</v>
      </c>
      <c r="O130" s="61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AR130" s="17" t="s">
        <v>156</v>
      </c>
      <c r="AT130" s="17" t="s">
        <v>141</v>
      </c>
      <c r="AU130" s="17" t="s">
        <v>21</v>
      </c>
      <c r="AY130" s="17" t="s">
        <v>138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7" t="s">
        <v>86</v>
      </c>
      <c r="BK130" s="194">
        <f>ROUND(I130*H130,2)</f>
        <v>0</v>
      </c>
      <c r="BL130" s="17" t="s">
        <v>156</v>
      </c>
      <c r="BM130" s="17" t="s">
        <v>579</v>
      </c>
    </row>
    <row r="131" spans="2:65" s="1" customFormat="1" ht="22.5" customHeight="1">
      <c r="B131" s="35"/>
      <c r="C131" s="183" t="s">
        <v>295</v>
      </c>
      <c r="D131" s="183" t="s">
        <v>141</v>
      </c>
      <c r="E131" s="184" t="s">
        <v>296</v>
      </c>
      <c r="F131" s="185" t="s">
        <v>297</v>
      </c>
      <c r="G131" s="186" t="s">
        <v>245</v>
      </c>
      <c r="H131" s="187">
        <v>1883.99</v>
      </c>
      <c r="I131" s="188"/>
      <c r="J131" s="189">
        <f>ROUND(I131*H131,2)</f>
        <v>0</v>
      </c>
      <c r="K131" s="185" t="s">
        <v>215</v>
      </c>
      <c r="L131" s="39"/>
      <c r="M131" s="190" t="s">
        <v>32</v>
      </c>
      <c r="N131" s="191" t="s">
        <v>49</v>
      </c>
      <c r="O131" s="61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17" t="s">
        <v>156</v>
      </c>
      <c r="AT131" s="17" t="s">
        <v>141</v>
      </c>
      <c r="AU131" s="17" t="s">
        <v>21</v>
      </c>
      <c r="AY131" s="17" t="s">
        <v>138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7" t="s">
        <v>86</v>
      </c>
      <c r="BK131" s="194">
        <f>ROUND(I131*H131,2)</f>
        <v>0</v>
      </c>
      <c r="BL131" s="17" t="s">
        <v>156</v>
      </c>
      <c r="BM131" s="17" t="s">
        <v>580</v>
      </c>
    </row>
    <row r="132" spans="2:65" s="12" customFormat="1" ht="11.25">
      <c r="B132" s="204"/>
      <c r="C132" s="205"/>
      <c r="D132" s="195" t="s">
        <v>217</v>
      </c>
      <c r="E132" s="206" t="s">
        <v>32</v>
      </c>
      <c r="F132" s="207" t="s">
        <v>581</v>
      </c>
      <c r="G132" s="205"/>
      <c r="H132" s="208">
        <v>395.7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217</v>
      </c>
      <c r="AU132" s="214" t="s">
        <v>21</v>
      </c>
      <c r="AV132" s="12" t="s">
        <v>21</v>
      </c>
      <c r="AW132" s="12" t="s">
        <v>39</v>
      </c>
      <c r="AX132" s="12" t="s">
        <v>78</v>
      </c>
      <c r="AY132" s="214" t="s">
        <v>138</v>
      </c>
    </row>
    <row r="133" spans="2:65" s="12" customFormat="1" ht="11.25">
      <c r="B133" s="204"/>
      <c r="C133" s="205"/>
      <c r="D133" s="195" t="s">
        <v>217</v>
      </c>
      <c r="E133" s="206" t="s">
        <v>32</v>
      </c>
      <c r="F133" s="207" t="s">
        <v>582</v>
      </c>
      <c r="G133" s="205"/>
      <c r="H133" s="208">
        <v>1105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217</v>
      </c>
      <c r="AU133" s="214" t="s">
        <v>21</v>
      </c>
      <c r="AV133" s="12" t="s">
        <v>21</v>
      </c>
      <c r="AW133" s="12" t="s">
        <v>39</v>
      </c>
      <c r="AX133" s="12" t="s">
        <v>78</v>
      </c>
      <c r="AY133" s="214" t="s">
        <v>138</v>
      </c>
    </row>
    <row r="134" spans="2:65" s="12" customFormat="1" ht="11.25">
      <c r="B134" s="204"/>
      <c r="C134" s="205"/>
      <c r="D134" s="195" t="s">
        <v>217</v>
      </c>
      <c r="E134" s="206" t="s">
        <v>32</v>
      </c>
      <c r="F134" s="207" t="s">
        <v>583</v>
      </c>
      <c r="G134" s="205"/>
      <c r="H134" s="208">
        <v>40.200000000000003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217</v>
      </c>
      <c r="AU134" s="214" t="s">
        <v>21</v>
      </c>
      <c r="AV134" s="12" t="s">
        <v>21</v>
      </c>
      <c r="AW134" s="12" t="s">
        <v>39</v>
      </c>
      <c r="AX134" s="12" t="s">
        <v>78</v>
      </c>
      <c r="AY134" s="214" t="s">
        <v>138</v>
      </c>
    </row>
    <row r="135" spans="2:65" s="12" customFormat="1" ht="11.25">
      <c r="B135" s="204"/>
      <c r="C135" s="205"/>
      <c r="D135" s="195" t="s">
        <v>217</v>
      </c>
      <c r="E135" s="206" t="s">
        <v>32</v>
      </c>
      <c r="F135" s="207" t="s">
        <v>565</v>
      </c>
      <c r="G135" s="205"/>
      <c r="H135" s="208">
        <v>110.2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217</v>
      </c>
      <c r="AU135" s="214" t="s">
        <v>21</v>
      </c>
      <c r="AV135" s="12" t="s">
        <v>21</v>
      </c>
      <c r="AW135" s="12" t="s">
        <v>39</v>
      </c>
      <c r="AX135" s="12" t="s">
        <v>78</v>
      </c>
      <c r="AY135" s="214" t="s">
        <v>138</v>
      </c>
    </row>
    <row r="136" spans="2:65" s="14" customFormat="1" ht="11.25">
      <c r="B136" s="236"/>
      <c r="C136" s="237"/>
      <c r="D136" s="195" t="s">
        <v>217</v>
      </c>
      <c r="E136" s="238" t="s">
        <v>32</v>
      </c>
      <c r="F136" s="239" t="s">
        <v>302</v>
      </c>
      <c r="G136" s="237"/>
      <c r="H136" s="240">
        <v>1651.1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AT136" s="246" t="s">
        <v>217</v>
      </c>
      <c r="AU136" s="246" t="s">
        <v>21</v>
      </c>
      <c r="AV136" s="14" t="s">
        <v>152</v>
      </c>
      <c r="AW136" s="14" t="s">
        <v>39</v>
      </c>
      <c r="AX136" s="14" t="s">
        <v>78</v>
      </c>
      <c r="AY136" s="246" t="s">
        <v>138</v>
      </c>
    </row>
    <row r="137" spans="2:65" s="12" customFormat="1" ht="11.25">
      <c r="B137" s="204"/>
      <c r="C137" s="205"/>
      <c r="D137" s="195" t="s">
        <v>217</v>
      </c>
      <c r="E137" s="206" t="s">
        <v>32</v>
      </c>
      <c r="F137" s="207" t="s">
        <v>584</v>
      </c>
      <c r="G137" s="205"/>
      <c r="H137" s="208">
        <v>232.89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217</v>
      </c>
      <c r="AU137" s="214" t="s">
        <v>21</v>
      </c>
      <c r="AV137" s="12" t="s">
        <v>21</v>
      </c>
      <c r="AW137" s="12" t="s">
        <v>39</v>
      </c>
      <c r="AX137" s="12" t="s">
        <v>78</v>
      </c>
      <c r="AY137" s="214" t="s">
        <v>138</v>
      </c>
    </row>
    <row r="138" spans="2:65" s="14" customFormat="1" ht="11.25">
      <c r="B138" s="236"/>
      <c r="C138" s="237"/>
      <c r="D138" s="195" t="s">
        <v>217</v>
      </c>
      <c r="E138" s="238" t="s">
        <v>191</v>
      </c>
      <c r="F138" s="239" t="s">
        <v>302</v>
      </c>
      <c r="G138" s="237"/>
      <c r="H138" s="240">
        <v>232.89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AT138" s="246" t="s">
        <v>217</v>
      </c>
      <c r="AU138" s="246" t="s">
        <v>21</v>
      </c>
      <c r="AV138" s="14" t="s">
        <v>152</v>
      </c>
      <c r="AW138" s="14" t="s">
        <v>39</v>
      </c>
      <c r="AX138" s="14" t="s">
        <v>78</v>
      </c>
      <c r="AY138" s="246" t="s">
        <v>138</v>
      </c>
    </row>
    <row r="139" spans="2:65" s="13" customFormat="1" ht="11.25">
      <c r="B139" s="215"/>
      <c r="C139" s="216"/>
      <c r="D139" s="195" t="s">
        <v>217</v>
      </c>
      <c r="E139" s="217" t="s">
        <v>32</v>
      </c>
      <c r="F139" s="218" t="s">
        <v>261</v>
      </c>
      <c r="G139" s="216"/>
      <c r="H139" s="219">
        <v>1883.99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217</v>
      </c>
      <c r="AU139" s="225" t="s">
        <v>21</v>
      </c>
      <c r="AV139" s="13" t="s">
        <v>156</v>
      </c>
      <c r="AW139" s="13" t="s">
        <v>39</v>
      </c>
      <c r="AX139" s="13" t="s">
        <v>86</v>
      </c>
      <c r="AY139" s="225" t="s">
        <v>138</v>
      </c>
    </row>
    <row r="140" spans="2:65" s="1" customFormat="1" ht="22.5" customHeight="1">
      <c r="B140" s="35"/>
      <c r="C140" s="183" t="s">
        <v>304</v>
      </c>
      <c r="D140" s="183" t="s">
        <v>141</v>
      </c>
      <c r="E140" s="184" t="s">
        <v>305</v>
      </c>
      <c r="F140" s="185" t="s">
        <v>306</v>
      </c>
      <c r="G140" s="186" t="s">
        <v>245</v>
      </c>
      <c r="H140" s="187">
        <v>304.2</v>
      </c>
      <c r="I140" s="188"/>
      <c r="J140" s="189">
        <f>ROUND(I140*H140,2)</f>
        <v>0</v>
      </c>
      <c r="K140" s="185" t="s">
        <v>215</v>
      </c>
      <c r="L140" s="39"/>
      <c r="M140" s="190" t="s">
        <v>32</v>
      </c>
      <c r="N140" s="191" t="s">
        <v>49</v>
      </c>
      <c r="O140" s="61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17" t="s">
        <v>156</v>
      </c>
      <c r="AT140" s="17" t="s">
        <v>141</v>
      </c>
      <c r="AU140" s="17" t="s">
        <v>21</v>
      </c>
      <c r="AY140" s="17" t="s">
        <v>138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7" t="s">
        <v>86</v>
      </c>
      <c r="BK140" s="194">
        <f>ROUND(I140*H140,2)</f>
        <v>0</v>
      </c>
      <c r="BL140" s="17" t="s">
        <v>156</v>
      </c>
      <c r="BM140" s="17" t="s">
        <v>585</v>
      </c>
    </row>
    <row r="141" spans="2:65" s="12" customFormat="1" ht="11.25">
      <c r="B141" s="204"/>
      <c r="C141" s="205"/>
      <c r="D141" s="195" t="s">
        <v>217</v>
      </c>
      <c r="E141" s="206" t="s">
        <v>32</v>
      </c>
      <c r="F141" s="207" t="s">
        <v>586</v>
      </c>
      <c r="G141" s="205"/>
      <c r="H141" s="208">
        <v>304.2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217</v>
      </c>
      <c r="AU141" s="214" t="s">
        <v>21</v>
      </c>
      <c r="AV141" s="12" t="s">
        <v>21</v>
      </c>
      <c r="AW141" s="12" t="s">
        <v>39</v>
      </c>
      <c r="AX141" s="12" t="s">
        <v>86</v>
      </c>
      <c r="AY141" s="214" t="s">
        <v>138</v>
      </c>
    </row>
    <row r="142" spans="2:65" s="1" customFormat="1" ht="16.5" customHeight="1">
      <c r="B142" s="35"/>
      <c r="C142" s="183" t="s">
        <v>7</v>
      </c>
      <c r="D142" s="183" t="s">
        <v>141</v>
      </c>
      <c r="E142" s="184" t="s">
        <v>309</v>
      </c>
      <c r="F142" s="185" t="s">
        <v>310</v>
      </c>
      <c r="G142" s="186" t="s">
        <v>245</v>
      </c>
      <c r="H142" s="187">
        <v>232.89</v>
      </c>
      <c r="I142" s="188"/>
      <c r="J142" s="189">
        <f>ROUND(I142*H142,2)</f>
        <v>0</v>
      </c>
      <c r="K142" s="185" t="s">
        <v>215</v>
      </c>
      <c r="L142" s="39"/>
      <c r="M142" s="190" t="s">
        <v>32</v>
      </c>
      <c r="N142" s="191" t="s">
        <v>49</v>
      </c>
      <c r="O142" s="61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AR142" s="17" t="s">
        <v>156</v>
      </c>
      <c r="AT142" s="17" t="s">
        <v>141</v>
      </c>
      <c r="AU142" s="17" t="s">
        <v>21</v>
      </c>
      <c r="AY142" s="17" t="s">
        <v>138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7" t="s">
        <v>86</v>
      </c>
      <c r="BK142" s="194">
        <f>ROUND(I142*H142,2)</f>
        <v>0</v>
      </c>
      <c r="BL142" s="17" t="s">
        <v>156</v>
      </c>
      <c r="BM142" s="17" t="s">
        <v>587</v>
      </c>
    </row>
    <row r="143" spans="2:65" s="12" customFormat="1" ht="11.25">
      <c r="B143" s="204"/>
      <c r="C143" s="205"/>
      <c r="D143" s="195" t="s">
        <v>217</v>
      </c>
      <c r="E143" s="206" t="s">
        <v>32</v>
      </c>
      <c r="F143" s="207" t="s">
        <v>191</v>
      </c>
      <c r="G143" s="205"/>
      <c r="H143" s="208">
        <v>232.89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217</v>
      </c>
      <c r="AU143" s="214" t="s">
        <v>21</v>
      </c>
      <c r="AV143" s="12" t="s">
        <v>21</v>
      </c>
      <c r="AW143" s="12" t="s">
        <v>39</v>
      </c>
      <c r="AX143" s="12" t="s">
        <v>86</v>
      </c>
      <c r="AY143" s="214" t="s">
        <v>138</v>
      </c>
    </row>
    <row r="144" spans="2:65" s="1" customFormat="1" ht="16.5" customHeight="1">
      <c r="B144" s="35"/>
      <c r="C144" s="183" t="s">
        <v>312</v>
      </c>
      <c r="D144" s="183" t="s">
        <v>141</v>
      </c>
      <c r="E144" s="184" t="s">
        <v>313</v>
      </c>
      <c r="F144" s="185" t="s">
        <v>314</v>
      </c>
      <c r="G144" s="186" t="s">
        <v>245</v>
      </c>
      <c r="H144" s="187">
        <v>304.2</v>
      </c>
      <c r="I144" s="188"/>
      <c r="J144" s="189">
        <f>ROUND(I144*H144,2)</f>
        <v>0</v>
      </c>
      <c r="K144" s="185" t="s">
        <v>215</v>
      </c>
      <c r="L144" s="39"/>
      <c r="M144" s="190" t="s">
        <v>32</v>
      </c>
      <c r="N144" s="191" t="s">
        <v>49</v>
      </c>
      <c r="O144" s="61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17" t="s">
        <v>156</v>
      </c>
      <c r="AT144" s="17" t="s">
        <v>141</v>
      </c>
      <c r="AU144" s="17" t="s">
        <v>21</v>
      </c>
      <c r="AY144" s="17" t="s">
        <v>138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7" t="s">
        <v>86</v>
      </c>
      <c r="BK144" s="194">
        <f>ROUND(I144*H144,2)</f>
        <v>0</v>
      </c>
      <c r="BL144" s="17" t="s">
        <v>156</v>
      </c>
      <c r="BM144" s="17" t="s">
        <v>588</v>
      </c>
    </row>
    <row r="145" spans="2:65" s="12" customFormat="1" ht="11.25">
      <c r="B145" s="204"/>
      <c r="C145" s="205"/>
      <c r="D145" s="195" t="s">
        <v>217</v>
      </c>
      <c r="E145" s="206" t="s">
        <v>32</v>
      </c>
      <c r="F145" s="207" t="s">
        <v>589</v>
      </c>
      <c r="G145" s="205"/>
      <c r="H145" s="208">
        <v>304.2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217</v>
      </c>
      <c r="AU145" s="214" t="s">
        <v>21</v>
      </c>
      <c r="AV145" s="12" t="s">
        <v>21</v>
      </c>
      <c r="AW145" s="12" t="s">
        <v>39</v>
      </c>
      <c r="AX145" s="12" t="s">
        <v>86</v>
      </c>
      <c r="AY145" s="214" t="s">
        <v>138</v>
      </c>
    </row>
    <row r="146" spans="2:65" s="1" customFormat="1" ht="22.5" customHeight="1">
      <c r="B146" s="35"/>
      <c r="C146" s="183" t="s">
        <v>317</v>
      </c>
      <c r="D146" s="183" t="s">
        <v>141</v>
      </c>
      <c r="E146" s="184" t="s">
        <v>318</v>
      </c>
      <c r="F146" s="185" t="s">
        <v>319</v>
      </c>
      <c r="G146" s="186" t="s">
        <v>276</v>
      </c>
      <c r="H146" s="187">
        <v>608.4</v>
      </c>
      <c r="I146" s="188"/>
      <c r="J146" s="189">
        <f>ROUND(I146*H146,2)</f>
        <v>0</v>
      </c>
      <c r="K146" s="185" t="s">
        <v>215</v>
      </c>
      <c r="L146" s="39"/>
      <c r="M146" s="190" t="s">
        <v>32</v>
      </c>
      <c r="N146" s="191" t="s">
        <v>49</v>
      </c>
      <c r="O146" s="61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17" t="s">
        <v>156</v>
      </c>
      <c r="AT146" s="17" t="s">
        <v>141</v>
      </c>
      <c r="AU146" s="17" t="s">
        <v>21</v>
      </c>
      <c r="AY146" s="17" t="s">
        <v>138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7" t="s">
        <v>86</v>
      </c>
      <c r="BK146" s="194">
        <f>ROUND(I146*H146,2)</f>
        <v>0</v>
      </c>
      <c r="BL146" s="17" t="s">
        <v>156</v>
      </c>
      <c r="BM146" s="17" t="s">
        <v>590</v>
      </c>
    </row>
    <row r="147" spans="2:65" s="12" customFormat="1" ht="11.25">
      <c r="B147" s="204"/>
      <c r="C147" s="205"/>
      <c r="D147" s="195" t="s">
        <v>217</v>
      </c>
      <c r="E147" s="206" t="s">
        <v>32</v>
      </c>
      <c r="F147" s="207" t="s">
        <v>591</v>
      </c>
      <c r="G147" s="205"/>
      <c r="H147" s="208">
        <v>608.4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217</v>
      </c>
      <c r="AU147" s="214" t="s">
        <v>21</v>
      </c>
      <c r="AV147" s="12" t="s">
        <v>21</v>
      </c>
      <c r="AW147" s="12" t="s">
        <v>39</v>
      </c>
      <c r="AX147" s="12" t="s">
        <v>86</v>
      </c>
      <c r="AY147" s="214" t="s">
        <v>138</v>
      </c>
    </row>
    <row r="148" spans="2:65" s="1" customFormat="1" ht="22.5" customHeight="1">
      <c r="B148" s="35"/>
      <c r="C148" s="183" t="s">
        <v>322</v>
      </c>
      <c r="D148" s="183" t="s">
        <v>141</v>
      </c>
      <c r="E148" s="184" t="s">
        <v>323</v>
      </c>
      <c r="F148" s="185" t="s">
        <v>324</v>
      </c>
      <c r="G148" s="186" t="s">
        <v>245</v>
      </c>
      <c r="H148" s="187">
        <v>2219</v>
      </c>
      <c r="I148" s="188"/>
      <c r="J148" s="189">
        <f>ROUND(I148*H148,2)</f>
        <v>0</v>
      </c>
      <c r="K148" s="185" t="s">
        <v>215</v>
      </c>
      <c r="L148" s="39"/>
      <c r="M148" s="190" t="s">
        <v>32</v>
      </c>
      <c r="N148" s="191" t="s">
        <v>49</v>
      </c>
      <c r="O148" s="61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AR148" s="17" t="s">
        <v>156</v>
      </c>
      <c r="AT148" s="17" t="s">
        <v>141</v>
      </c>
      <c r="AU148" s="17" t="s">
        <v>21</v>
      </c>
      <c r="AY148" s="17" t="s">
        <v>138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7" t="s">
        <v>86</v>
      </c>
      <c r="BK148" s="194">
        <f>ROUND(I148*H148,2)</f>
        <v>0</v>
      </c>
      <c r="BL148" s="17" t="s">
        <v>156</v>
      </c>
      <c r="BM148" s="17" t="s">
        <v>592</v>
      </c>
    </row>
    <row r="149" spans="2:65" s="12" customFormat="1" ht="11.25">
      <c r="B149" s="204"/>
      <c r="C149" s="205"/>
      <c r="D149" s="195" t="s">
        <v>217</v>
      </c>
      <c r="E149" s="206" t="s">
        <v>32</v>
      </c>
      <c r="F149" s="207" t="s">
        <v>593</v>
      </c>
      <c r="G149" s="205"/>
      <c r="H149" s="208">
        <v>2219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217</v>
      </c>
      <c r="AU149" s="214" t="s">
        <v>21</v>
      </c>
      <c r="AV149" s="12" t="s">
        <v>21</v>
      </c>
      <c r="AW149" s="12" t="s">
        <v>39</v>
      </c>
      <c r="AX149" s="12" t="s">
        <v>86</v>
      </c>
      <c r="AY149" s="214" t="s">
        <v>138</v>
      </c>
    </row>
    <row r="150" spans="2:65" s="1" customFormat="1" ht="22.5" customHeight="1">
      <c r="B150" s="35"/>
      <c r="C150" s="183" t="s">
        <v>327</v>
      </c>
      <c r="D150" s="183" t="s">
        <v>141</v>
      </c>
      <c r="E150" s="184" t="s">
        <v>328</v>
      </c>
      <c r="F150" s="185" t="s">
        <v>329</v>
      </c>
      <c r="G150" s="186" t="s">
        <v>245</v>
      </c>
      <c r="H150" s="187">
        <v>112.9</v>
      </c>
      <c r="I150" s="188"/>
      <c r="J150" s="189">
        <f>ROUND(I150*H150,2)</f>
        <v>0</v>
      </c>
      <c r="K150" s="185" t="s">
        <v>215</v>
      </c>
      <c r="L150" s="39"/>
      <c r="M150" s="190" t="s">
        <v>32</v>
      </c>
      <c r="N150" s="191" t="s">
        <v>49</v>
      </c>
      <c r="O150" s="61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AR150" s="17" t="s">
        <v>156</v>
      </c>
      <c r="AT150" s="17" t="s">
        <v>141</v>
      </c>
      <c r="AU150" s="17" t="s">
        <v>21</v>
      </c>
      <c r="AY150" s="17" t="s">
        <v>138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7" t="s">
        <v>86</v>
      </c>
      <c r="BK150" s="194">
        <f>ROUND(I150*H150,2)</f>
        <v>0</v>
      </c>
      <c r="BL150" s="17" t="s">
        <v>156</v>
      </c>
      <c r="BM150" s="17" t="s">
        <v>594</v>
      </c>
    </row>
    <row r="151" spans="2:65" s="12" customFormat="1" ht="11.25">
      <c r="B151" s="204"/>
      <c r="C151" s="205"/>
      <c r="D151" s="195" t="s">
        <v>217</v>
      </c>
      <c r="E151" s="206" t="s">
        <v>32</v>
      </c>
      <c r="F151" s="207" t="s">
        <v>595</v>
      </c>
      <c r="G151" s="205"/>
      <c r="H151" s="208">
        <v>24.3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217</v>
      </c>
      <c r="AU151" s="214" t="s">
        <v>21</v>
      </c>
      <c r="AV151" s="12" t="s">
        <v>21</v>
      </c>
      <c r="AW151" s="12" t="s">
        <v>39</v>
      </c>
      <c r="AX151" s="12" t="s">
        <v>78</v>
      </c>
      <c r="AY151" s="214" t="s">
        <v>138</v>
      </c>
    </row>
    <row r="152" spans="2:65" s="12" customFormat="1" ht="11.25">
      <c r="B152" s="204"/>
      <c r="C152" s="205"/>
      <c r="D152" s="195" t="s">
        <v>217</v>
      </c>
      <c r="E152" s="206" t="s">
        <v>32</v>
      </c>
      <c r="F152" s="207" t="s">
        <v>596</v>
      </c>
      <c r="G152" s="205"/>
      <c r="H152" s="208">
        <v>8.1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217</v>
      </c>
      <c r="AU152" s="214" t="s">
        <v>21</v>
      </c>
      <c r="AV152" s="12" t="s">
        <v>21</v>
      </c>
      <c r="AW152" s="12" t="s">
        <v>39</v>
      </c>
      <c r="AX152" s="12" t="s">
        <v>78</v>
      </c>
      <c r="AY152" s="214" t="s">
        <v>138</v>
      </c>
    </row>
    <row r="153" spans="2:65" s="12" customFormat="1" ht="11.25">
      <c r="B153" s="204"/>
      <c r="C153" s="205"/>
      <c r="D153" s="195" t="s">
        <v>217</v>
      </c>
      <c r="E153" s="206" t="s">
        <v>32</v>
      </c>
      <c r="F153" s="207" t="s">
        <v>597</v>
      </c>
      <c r="G153" s="205"/>
      <c r="H153" s="208">
        <v>80.5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217</v>
      </c>
      <c r="AU153" s="214" t="s">
        <v>21</v>
      </c>
      <c r="AV153" s="12" t="s">
        <v>21</v>
      </c>
      <c r="AW153" s="12" t="s">
        <v>39</v>
      </c>
      <c r="AX153" s="12" t="s">
        <v>78</v>
      </c>
      <c r="AY153" s="214" t="s">
        <v>138</v>
      </c>
    </row>
    <row r="154" spans="2:65" s="13" customFormat="1" ht="11.25">
      <c r="B154" s="215"/>
      <c r="C154" s="216"/>
      <c r="D154" s="195" t="s">
        <v>217</v>
      </c>
      <c r="E154" s="217" t="s">
        <v>32</v>
      </c>
      <c r="F154" s="218" t="s">
        <v>261</v>
      </c>
      <c r="G154" s="216"/>
      <c r="H154" s="219">
        <v>112.9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217</v>
      </c>
      <c r="AU154" s="225" t="s">
        <v>21</v>
      </c>
      <c r="AV154" s="13" t="s">
        <v>156</v>
      </c>
      <c r="AW154" s="13" t="s">
        <v>39</v>
      </c>
      <c r="AX154" s="13" t="s">
        <v>86</v>
      </c>
      <c r="AY154" s="225" t="s">
        <v>138</v>
      </c>
    </row>
    <row r="155" spans="2:65" s="1" customFormat="1" ht="16.5" customHeight="1">
      <c r="B155" s="35"/>
      <c r="C155" s="226" t="s">
        <v>334</v>
      </c>
      <c r="D155" s="226" t="s">
        <v>273</v>
      </c>
      <c r="E155" s="227" t="s">
        <v>335</v>
      </c>
      <c r="F155" s="228" t="s">
        <v>336</v>
      </c>
      <c r="G155" s="229" t="s">
        <v>276</v>
      </c>
      <c r="H155" s="230">
        <v>97.2</v>
      </c>
      <c r="I155" s="231"/>
      <c r="J155" s="232">
        <f>ROUND(I155*H155,2)</f>
        <v>0</v>
      </c>
      <c r="K155" s="228" t="s">
        <v>215</v>
      </c>
      <c r="L155" s="233"/>
      <c r="M155" s="234" t="s">
        <v>32</v>
      </c>
      <c r="N155" s="235" t="s">
        <v>49</v>
      </c>
      <c r="O155" s="61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AR155" s="17" t="s">
        <v>171</v>
      </c>
      <c r="AT155" s="17" t="s">
        <v>273</v>
      </c>
      <c r="AU155" s="17" t="s">
        <v>21</v>
      </c>
      <c r="AY155" s="17" t="s">
        <v>138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7" t="s">
        <v>86</v>
      </c>
      <c r="BK155" s="194">
        <f>ROUND(I155*H155,2)</f>
        <v>0</v>
      </c>
      <c r="BL155" s="17" t="s">
        <v>156</v>
      </c>
      <c r="BM155" s="17" t="s">
        <v>598</v>
      </c>
    </row>
    <row r="156" spans="2:65" s="12" customFormat="1" ht="11.25">
      <c r="B156" s="204"/>
      <c r="C156" s="205"/>
      <c r="D156" s="195" t="s">
        <v>217</v>
      </c>
      <c r="E156" s="206" t="s">
        <v>32</v>
      </c>
      <c r="F156" s="207" t="s">
        <v>599</v>
      </c>
      <c r="G156" s="205"/>
      <c r="H156" s="208">
        <v>48.6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217</v>
      </c>
      <c r="AU156" s="214" t="s">
        <v>21</v>
      </c>
      <c r="AV156" s="12" t="s">
        <v>21</v>
      </c>
      <c r="AW156" s="12" t="s">
        <v>39</v>
      </c>
      <c r="AX156" s="12" t="s">
        <v>78</v>
      </c>
      <c r="AY156" s="214" t="s">
        <v>138</v>
      </c>
    </row>
    <row r="157" spans="2:65" s="13" customFormat="1" ht="11.25">
      <c r="B157" s="215"/>
      <c r="C157" s="216"/>
      <c r="D157" s="195" t="s">
        <v>217</v>
      </c>
      <c r="E157" s="217" t="s">
        <v>32</v>
      </c>
      <c r="F157" s="218" t="s">
        <v>261</v>
      </c>
      <c r="G157" s="216"/>
      <c r="H157" s="219">
        <v>48.6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217</v>
      </c>
      <c r="AU157" s="225" t="s">
        <v>21</v>
      </c>
      <c r="AV157" s="13" t="s">
        <v>156</v>
      </c>
      <c r="AW157" s="13" t="s">
        <v>39</v>
      </c>
      <c r="AX157" s="13" t="s">
        <v>86</v>
      </c>
      <c r="AY157" s="225" t="s">
        <v>138</v>
      </c>
    </row>
    <row r="158" spans="2:65" s="12" customFormat="1" ht="11.25">
      <c r="B158" s="204"/>
      <c r="C158" s="205"/>
      <c r="D158" s="195" t="s">
        <v>217</v>
      </c>
      <c r="E158" s="205"/>
      <c r="F158" s="207" t="s">
        <v>600</v>
      </c>
      <c r="G158" s="205"/>
      <c r="H158" s="208">
        <v>97.2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217</v>
      </c>
      <c r="AU158" s="214" t="s">
        <v>21</v>
      </c>
      <c r="AV158" s="12" t="s">
        <v>21</v>
      </c>
      <c r="AW158" s="12" t="s">
        <v>4</v>
      </c>
      <c r="AX158" s="12" t="s">
        <v>86</v>
      </c>
      <c r="AY158" s="214" t="s">
        <v>138</v>
      </c>
    </row>
    <row r="159" spans="2:65" s="1" customFormat="1" ht="16.5" customHeight="1">
      <c r="B159" s="35"/>
      <c r="C159" s="226" t="s">
        <v>340</v>
      </c>
      <c r="D159" s="226" t="s">
        <v>273</v>
      </c>
      <c r="E159" s="227" t="s">
        <v>341</v>
      </c>
      <c r="F159" s="228" t="s">
        <v>342</v>
      </c>
      <c r="G159" s="229" t="s">
        <v>276</v>
      </c>
      <c r="H159" s="230">
        <v>16.2</v>
      </c>
      <c r="I159" s="231"/>
      <c r="J159" s="232">
        <f>ROUND(I159*H159,2)</f>
        <v>0</v>
      </c>
      <c r="K159" s="228" t="s">
        <v>215</v>
      </c>
      <c r="L159" s="233"/>
      <c r="M159" s="234" t="s">
        <v>32</v>
      </c>
      <c r="N159" s="235" t="s">
        <v>49</v>
      </c>
      <c r="O159" s="61"/>
      <c r="P159" s="192">
        <f>O159*H159</f>
        <v>0</v>
      </c>
      <c r="Q159" s="192">
        <v>1</v>
      </c>
      <c r="R159" s="192">
        <f>Q159*H159</f>
        <v>16.2</v>
      </c>
      <c r="S159" s="192">
        <v>0</v>
      </c>
      <c r="T159" s="193">
        <f>S159*H159</f>
        <v>0</v>
      </c>
      <c r="AR159" s="17" t="s">
        <v>171</v>
      </c>
      <c r="AT159" s="17" t="s">
        <v>273</v>
      </c>
      <c r="AU159" s="17" t="s">
        <v>21</v>
      </c>
      <c r="AY159" s="17" t="s">
        <v>138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7" t="s">
        <v>86</v>
      </c>
      <c r="BK159" s="194">
        <f>ROUND(I159*H159,2)</f>
        <v>0</v>
      </c>
      <c r="BL159" s="17" t="s">
        <v>156</v>
      </c>
      <c r="BM159" s="17" t="s">
        <v>601</v>
      </c>
    </row>
    <row r="160" spans="2:65" s="12" customFormat="1" ht="11.25">
      <c r="B160" s="204"/>
      <c r="C160" s="205"/>
      <c r="D160" s="195" t="s">
        <v>217</v>
      </c>
      <c r="E160" s="206" t="s">
        <v>32</v>
      </c>
      <c r="F160" s="207" t="s">
        <v>602</v>
      </c>
      <c r="G160" s="205"/>
      <c r="H160" s="208">
        <v>16.2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217</v>
      </c>
      <c r="AU160" s="214" t="s">
        <v>21</v>
      </c>
      <c r="AV160" s="12" t="s">
        <v>21</v>
      </c>
      <c r="AW160" s="12" t="s">
        <v>39</v>
      </c>
      <c r="AX160" s="12" t="s">
        <v>86</v>
      </c>
      <c r="AY160" s="214" t="s">
        <v>138</v>
      </c>
    </row>
    <row r="161" spans="2:65" s="1" customFormat="1" ht="16.5" customHeight="1">
      <c r="B161" s="35"/>
      <c r="C161" s="226" t="s">
        <v>345</v>
      </c>
      <c r="D161" s="226" t="s">
        <v>273</v>
      </c>
      <c r="E161" s="227" t="s">
        <v>346</v>
      </c>
      <c r="F161" s="228" t="s">
        <v>347</v>
      </c>
      <c r="G161" s="229" t="s">
        <v>276</v>
      </c>
      <c r="H161" s="230">
        <v>161</v>
      </c>
      <c r="I161" s="231"/>
      <c r="J161" s="232">
        <f>ROUND(I161*H161,2)</f>
        <v>0</v>
      </c>
      <c r="K161" s="228" t="s">
        <v>215</v>
      </c>
      <c r="L161" s="233"/>
      <c r="M161" s="234" t="s">
        <v>32</v>
      </c>
      <c r="N161" s="235" t="s">
        <v>49</v>
      </c>
      <c r="O161" s="61"/>
      <c r="P161" s="192">
        <f>O161*H161</f>
        <v>0</v>
      </c>
      <c r="Q161" s="192">
        <v>1</v>
      </c>
      <c r="R161" s="192">
        <f>Q161*H161</f>
        <v>161</v>
      </c>
      <c r="S161" s="192">
        <v>0</v>
      </c>
      <c r="T161" s="193">
        <f>S161*H161</f>
        <v>0</v>
      </c>
      <c r="AR161" s="17" t="s">
        <v>171</v>
      </c>
      <c r="AT161" s="17" t="s">
        <v>273</v>
      </c>
      <c r="AU161" s="17" t="s">
        <v>21</v>
      </c>
      <c r="AY161" s="17" t="s">
        <v>138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7" t="s">
        <v>86</v>
      </c>
      <c r="BK161" s="194">
        <f>ROUND(I161*H161,2)</f>
        <v>0</v>
      </c>
      <c r="BL161" s="17" t="s">
        <v>156</v>
      </c>
      <c r="BM161" s="17" t="s">
        <v>603</v>
      </c>
    </row>
    <row r="162" spans="2:65" s="12" customFormat="1" ht="11.25">
      <c r="B162" s="204"/>
      <c r="C162" s="205"/>
      <c r="D162" s="195" t="s">
        <v>217</v>
      </c>
      <c r="E162" s="206" t="s">
        <v>32</v>
      </c>
      <c r="F162" s="207" t="s">
        <v>604</v>
      </c>
      <c r="G162" s="205"/>
      <c r="H162" s="208">
        <v>161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217</v>
      </c>
      <c r="AU162" s="214" t="s">
        <v>21</v>
      </c>
      <c r="AV162" s="12" t="s">
        <v>21</v>
      </c>
      <c r="AW162" s="12" t="s">
        <v>39</v>
      </c>
      <c r="AX162" s="12" t="s">
        <v>86</v>
      </c>
      <c r="AY162" s="214" t="s">
        <v>138</v>
      </c>
    </row>
    <row r="163" spans="2:65" s="1" customFormat="1" ht="22.5" customHeight="1">
      <c r="B163" s="35"/>
      <c r="C163" s="183" t="s">
        <v>350</v>
      </c>
      <c r="D163" s="183" t="s">
        <v>141</v>
      </c>
      <c r="E163" s="184" t="s">
        <v>351</v>
      </c>
      <c r="F163" s="185" t="s">
        <v>352</v>
      </c>
      <c r="G163" s="186" t="s">
        <v>214</v>
      </c>
      <c r="H163" s="187">
        <v>679.4</v>
      </c>
      <c r="I163" s="188"/>
      <c r="J163" s="189">
        <f>ROUND(I163*H163,2)</f>
        <v>0</v>
      </c>
      <c r="K163" s="185" t="s">
        <v>215</v>
      </c>
      <c r="L163" s="39"/>
      <c r="M163" s="190" t="s">
        <v>32</v>
      </c>
      <c r="N163" s="191" t="s">
        <v>49</v>
      </c>
      <c r="O163" s="61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AR163" s="17" t="s">
        <v>156</v>
      </c>
      <c r="AT163" s="17" t="s">
        <v>141</v>
      </c>
      <c r="AU163" s="17" t="s">
        <v>21</v>
      </c>
      <c r="AY163" s="17" t="s">
        <v>138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7" t="s">
        <v>86</v>
      </c>
      <c r="BK163" s="194">
        <f>ROUND(I163*H163,2)</f>
        <v>0</v>
      </c>
      <c r="BL163" s="17" t="s">
        <v>156</v>
      </c>
      <c r="BM163" s="17" t="s">
        <v>605</v>
      </c>
    </row>
    <row r="164" spans="2:65" s="12" customFormat="1" ht="11.25">
      <c r="B164" s="204"/>
      <c r="C164" s="205"/>
      <c r="D164" s="195" t="s">
        <v>217</v>
      </c>
      <c r="E164" s="206" t="s">
        <v>32</v>
      </c>
      <c r="F164" s="207" t="s">
        <v>606</v>
      </c>
      <c r="G164" s="205"/>
      <c r="H164" s="208">
        <v>679.4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217</v>
      </c>
      <c r="AU164" s="214" t="s">
        <v>21</v>
      </c>
      <c r="AV164" s="12" t="s">
        <v>21</v>
      </c>
      <c r="AW164" s="12" t="s">
        <v>39</v>
      </c>
      <c r="AX164" s="12" t="s">
        <v>86</v>
      </c>
      <c r="AY164" s="214" t="s">
        <v>138</v>
      </c>
    </row>
    <row r="165" spans="2:65" s="1" customFormat="1" ht="22.5" customHeight="1">
      <c r="B165" s="35"/>
      <c r="C165" s="183" t="s">
        <v>355</v>
      </c>
      <c r="D165" s="183" t="s">
        <v>141</v>
      </c>
      <c r="E165" s="184" t="s">
        <v>356</v>
      </c>
      <c r="F165" s="185" t="s">
        <v>357</v>
      </c>
      <c r="G165" s="186" t="s">
        <v>214</v>
      </c>
      <c r="H165" s="187">
        <v>679.4</v>
      </c>
      <c r="I165" s="188"/>
      <c r="J165" s="189">
        <f>ROUND(I165*H165,2)</f>
        <v>0</v>
      </c>
      <c r="K165" s="185" t="s">
        <v>215</v>
      </c>
      <c r="L165" s="39"/>
      <c r="M165" s="190" t="s">
        <v>32</v>
      </c>
      <c r="N165" s="191" t="s">
        <v>49</v>
      </c>
      <c r="O165" s="61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AR165" s="17" t="s">
        <v>156</v>
      </c>
      <c r="AT165" s="17" t="s">
        <v>141</v>
      </c>
      <c r="AU165" s="17" t="s">
        <v>21</v>
      </c>
      <c r="AY165" s="17" t="s">
        <v>138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7" t="s">
        <v>86</v>
      </c>
      <c r="BK165" s="194">
        <f>ROUND(I165*H165,2)</f>
        <v>0</v>
      </c>
      <c r="BL165" s="17" t="s">
        <v>156</v>
      </c>
      <c r="BM165" s="17" t="s">
        <v>607</v>
      </c>
    </row>
    <row r="166" spans="2:65" s="12" customFormat="1" ht="11.25">
      <c r="B166" s="204"/>
      <c r="C166" s="205"/>
      <c r="D166" s="195" t="s">
        <v>217</v>
      </c>
      <c r="E166" s="206" t="s">
        <v>32</v>
      </c>
      <c r="F166" s="207" t="s">
        <v>608</v>
      </c>
      <c r="G166" s="205"/>
      <c r="H166" s="208">
        <v>679.4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217</v>
      </c>
      <c r="AU166" s="214" t="s">
        <v>21</v>
      </c>
      <c r="AV166" s="12" t="s">
        <v>21</v>
      </c>
      <c r="AW166" s="12" t="s">
        <v>39</v>
      </c>
      <c r="AX166" s="12" t="s">
        <v>86</v>
      </c>
      <c r="AY166" s="214" t="s">
        <v>138</v>
      </c>
    </row>
    <row r="167" spans="2:65" s="1" customFormat="1" ht="16.5" customHeight="1">
      <c r="B167" s="35"/>
      <c r="C167" s="226" t="s">
        <v>360</v>
      </c>
      <c r="D167" s="226" t="s">
        <v>273</v>
      </c>
      <c r="E167" s="227" t="s">
        <v>361</v>
      </c>
      <c r="F167" s="228" t="s">
        <v>362</v>
      </c>
      <c r="G167" s="229" t="s">
        <v>363</v>
      </c>
      <c r="H167" s="230">
        <v>11.382</v>
      </c>
      <c r="I167" s="231"/>
      <c r="J167" s="232">
        <f>ROUND(I167*H167,2)</f>
        <v>0</v>
      </c>
      <c r="K167" s="228" t="s">
        <v>215</v>
      </c>
      <c r="L167" s="233"/>
      <c r="M167" s="234" t="s">
        <v>32</v>
      </c>
      <c r="N167" s="235" t="s">
        <v>49</v>
      </c>
      <c r="O167" s="61"/>
      <c r="P167" s="192">
        <f>O167*H167</f>
        <v>0</v>
      </c>
      <c r="Q167" s="192">
        <v>1E-3</v>
      </c>
      <c r="R167" s="192">
        <f>Q167*H167</f>
        <v>1.1382E-2</v>
      </c>
      <c r="S167" s="192">
        <v>0</v>
      </c>
      <c r="T167" s="193">
        <f>S167*H167</f>
        <v>0</v>
      </c>
      <c r="AR167" s="17" t="s">
        <v>171</v>
      </c>
      <c r="AT167" s="17" t="s">
        <v>273</v>
      </c>
      <c r="AU167" s="17" t="s">
        <v>21</v>
      </c>
      <c r="AY167" s="17" t="s">
        <v>138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7" t="s">
        <v>86</v>
      </c>
      <c r="BK167" s="194">
        <f>ROUND(I167*H167,2)</f>
        <v>0</v>
      </c>
      <c r="BL167" s="17" t="s">
        <v>156</v>
      </c>
      <c r="BM167" s="17" t="s">
        <v>609</v>
      </c>
    </row>
    <row r="168" spans="2:65" s="12" customFormat="1" ht="11.25">
      <c r="B168" s="204"/>
      <c r="C168" s="205"/>
      <c r="D168" s="195" t="s">
        <v>217</v>
      </c>
      <c r="E168" s="206" t="s">
        <v>32</v>
      </c>
      <c r="F168" s="207" t="s">
        <v>610</v>
      </c>
      <c r="G168" s="205"/>
      <c r="H168" s="208">
        <v>11.382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217</v>
      </c>
      <c r="AU168" s="214" t="s">
        <v>21</v>
      </c>
      <c r="AV168" s="12" t="s">
        <v>21</v>
      </c>
      <c r="AW168" s="12" t="s">
        <v>39</v>
      </c>
      <c r="AX168" s="12" t="s">
        <v>86</v>
      </c>
      <c r="AY168" s="214" t="s">
        <v>138</v>
      </c>
    </row>
    <row r="169" spans="2:65" s="1" customFormat="1" ht="22.5" customHeight="1">
      <c r="B169" s="35"/>
      <c r="C169" s="183" t="s">
        <v>366</v>
      </c>
      <c r="D169" s="183" t="s">
        <v>141</v>
      </c>
      <c r="E169" s="184" t="s">
        <v>367</v>
      </c>
      <c r="F169" s="185" t="s">
        <v>368</v>
      </c>
      <c r="G169" s="186" t="s">
        <v>214</v>
      </c>
      <c r="H169" s="187">
        <v>873.2</v>
      </c>
      <c r="I169" s="188"/>
      <c r="J169" s="189">
        <f>ROUND(I169*H169,2)</f>
        <v>0</v>
      </c>
      <c r="K169" s="185" t="s">
        <v>215</v>
      </c>
      <c r="L169" s="39"/>
      <c r="M169" s="190" t="s">
        <v>32</v>
      </c>
      <c r="N169" s="191" t="s">
        <v>49</v>
      </c>
      <c r="O169" s="61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AR169" s="17" t="s">
        <v>156</v>
      </c>
      <c r="AT169" s="17" t="s">
        <v>141</v>
      </c>
      <c r="AU169" s="17" t="s">
        <v>21</v>
      </c>
      <c r="AY169" s="17" t="s">
        <v>138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7" t="s">
        <v>86</v>
      </c>
      <c r="BK169" s="194">
        <f>ROUND(I169*H169,2)</f>
        <v>0</v>
      </c>
      <c r="BL169" s="17" t="s">
        <v>156</v>
      </c>
      <c r="BM169" s="17" t="s">
        <v>611</v>
      </c>
    </row>
    <row r="170" spans="2:65" s="12" customFormat="1" ht="11.25">
      <c r="B170" s="204"/>
      <c r="C170" s="205"/>
      <c r="D170" s="195" t="s">
        <v>217</v>
      </c>
      <c r="E170" s="206" t="s">
        <v>32</v>
      </c>
      <c r="F170" s="207" t="s">
        <v>612</v>
      </c>
      <c r="G170" s="205"/>
      <c r="H170" s="208">
        <v>873.2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217</v>
      </c>
      <c r="AU170" s="214" t="s">
        <v>21</v>
      </c>
      <c r="AV170" s="12" t="s">
        <v>21</v>
      </c>
      <c r="AW170" s="12" t="s">
        <v>39</v>
      </c>
      <c r="AX170" s="12" t="s">
        <v>86</v>
      </c>
      <c r="AY170" s="214" t="s">
        <v>138</v>
      </c>
    </row>
    <row r="171" spans="2:65" s="1" customFormat="1" ht="16.5" customHeight="1">
      <c r="B171" s="35"/>
      <c r="C171" s="226" t="s">
        <v>371</v>
      </c>
      <c r="D171" s="226" t="s">
        <v>273</v>
      </c>
      <c r="E171" s="227" t="s">
        <v>372</v>
      </c>
      <c r="F171" s="228" t="s">
        <v>373</v>
      </c>
      <c r="G171" s="229" t="s">
        <v>363</v>
      </c>
      <c r="H171" s="230">
        <v>26.196000000000002</v>
      </c>
      <c r="I171" s="231"/>
      <c r="J171" s="232">
        <f>ROUND(I171*H171,2)</f>
        <v>0</v>
      </c>
      <c r="K171" s="228" t="s">
        <v>215</v>
      </c>
      <c r="L171" s="233"/>
      <c r="M171" s="234" t="s">
        <v>32</v>
      </c>
      <c r="N171" s="235" t="s">
        <v>49</v>
      </c>
      <c r="O171" s="61"/>
      <c r="P171" s="192">
        <f>O171*H171</f>
        <v>0</v>
      </c>
      <c r="Q171" s="192">
        <v>1E-3</v>
      </c>
      <c r="R171" s="192">
        <f>Q171*H171</f>
        <v>2.6196000000000001E-2</v>
      </c>
      <c r="S171" s="192">
        <v>0</v>
      </c>
      <c r="T171" s="193">
        <f>S171*H171</f>
        <v>0</v>
      </c>
      <c r="AR171" s="17" t="s">
        <v>171</v>
      </c>
      <c r="AT171" s="17" t="s">
        <v>273</v>
      </c>
      <c r="AU171" s="17" t="s">
        <v>21</v>
      </c>
      <c r="AY171" s="17" t="s">
        <v>138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7" t="s">
        <v>86</v>
      </c>
      <c r="BK171" s="194">
        <f>ROUND(I171*H171,2)</f>
        <v>0</v>
      </c>
      <c r="BL171" s="17" t="s">
        <v>156</v>
      </c>
      <c r="BM171" s="17" t="s">
        <v>613</v>
      </c>
    </row>
    <row r="172" spans="2:65" s="12" customFormat="1" ht="11.25">
      <c r="B172" s="204"/>
      <c r="C172" s="205"/>
      <c r="D172" s="195" t="s">
        <v>217</v>
      </c>
      <c r="E172" s="206" t="s">
        <v>32</v>
      </c>
      <c r="F172" s="207" t="s">
        <v>614</v>
      </c>
      <c r="G172" s="205"/>
      <c r="H172" s="208">
        <v>26.196000000000002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217</v>
      </c>
      <c r="AU172" s="214" t="s">
        <v>21</v>
      </c>
      <c r="AV172" s="12" t="s">
        <v>21</v>
      </c>
      <c r="AW172" s="12" t="s">
        <v>39</v>
      </c>
      <c r="AX172" s="12" t="s">
        <v>86</v>
      </c>
      <c r="AY172" s="214" t="s">
        <v>138</v>
      </c>
    </row>
    <row r="173" spans="2:65" s="1" customFormat="1" ht="16.5" customHeight="1">
      <c r="B173" s="35"/>
      <c r="C173" s="183" t="s">
        <v>376</v>
      </c>
      <c r="D173" s="183" t="s">
        <v>141</v>
      </c>
      <c r="E173" s="184" t="s">
        <v>377</v>
      </c>
      <c r="F173" s="185" t="s">
        <v>378</v>
      </c>
      <c r="G173" s="186" t="s">
        <v>214</v>
      </c>
      <c r="H173" s="187">
        <v>1295.7</v>
      </c>
      <c r="I173" s="188"/>
      <c r="J173" s="189">
        <f>ROUND(I173*H173,2)</f>
        <v>0</v>
      </c>
      <c r="K173" s="185" t="s">
        <v>215</v>
      </c>
      <c r="L173" s="39"/>
      <c r="M173" s="190" t="s">
        <v>32</v>
      </c>
      <c r="N173" s="191" t="s">
        <v>49</v>
      </c>
      <c r="O173" s="61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AR173" s="17" t="s">
        <v>156</v>
      </c>
      <c r="AT173" s="17" t="s">
        <v>141</v>
      </c>
      <c r="AU173" s="17" t="s">
        <v>21</v>
      </c>
      <c r="AY173" s="17" t="s">
        <v>138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7" t="s">
        <v>86</v>
      </c>
      <c r="BK173" s="194">
        <f>ROUND(I173*H173,2)</f>
        <v>0</v>
      </c>
      <c r="BL173" s="17" t="s">
        <v>156</v>
      </c>
      <c r="BM173" s="17" t="s">
        <v>615</v>
      </c>
    </row>
    <row r="174" spans="2:65" s="12" customFormat="1" ht="11.25">
      <c r="B174" s="204"/>
      <c r="C174" s="205"/>
      <c r="D174" s="195" t="s">
        <v>217</v>
      </c>
      <c r="E174" s="206" t="s">
        <v>32</v>
      </c>
      <c r="F174" s="207" t="s">
        <v>616</v>
      </c>
      <c r="G174" s="205"/>
      <c r="H174" s="208">
        <v>698.3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217</v>
      </c>
      <c r="AU174" s="214" t="s">
        <v>21</v>
      </c>
      <c r="AV174" s="12" t="s">
        <v>21</v>
      </c>
      <c r="AW174" s="12" t="s">
        <v>39</v>
      </c>
      <c r="AX174" s="12" t="s">
        <v>78</v>
      </c>
      <c r="AY174" s="214" t="s">
        <v>138</v>
      </c>
    </row>
    <row r="175" spans="2:65" s="12" customFormat="1" ht="11.25">
      <c r="B175" s="204"/>
      <c r="C175" s="205"/>
      <c r="D175" s="195" t="s">
        <v>217</v>
      </c>
      <c r="E175" s="206" t="s">
        <v>32</v>
      </c>
      <c r="F175" s="207" t="s">
        <v>617</v>
      </c>
      <c r="G175" s="205"/>
      <c r="H175" s="208">
        <v>597.4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217</v>
      </c>
      <c r="AU175" s="214" t="s">
        <v>21</v>
      </c>
      <c r="AV175" s="12" t="s">
        <v>21</v>
      </c>
      <c r="AW175" s="12" t="s">
        <v>39</v>
      </c>
      <c r="AX175" s="12" t="s">
        <v>78</v>
      </c>
      <c r="AY175" s="214" t="s">
        <v>138</v>
      </c>
    </row>
    <row r="176" spans="2:65" s="13" customFormat="1" ht="11.25">
      <c r="B176" s="215"/>
      <c r="C176" s="216"/>
      <c r="D176" s="195" t="s">
        <v>217</v>
      </c>
      <c r="E176" s="217" t="s">
        <v>32</v>
      </c>
      <c r="F176" s="218" t="s">
        <v>261</v>
      </c>
      <c r="G176" s="216"/>
      <c r="H176" s="219">
        <v>1295.7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217</v>
      </c>
      <c r="AU176" s="225" t="s">
        <v>21</v>
      </c>
      <c r="AV176" s="13" t="s">
        <v>156</v>
      </c>
      <c r="AW176" s="13" t="s">
        <v>39</v>
      </c>
      <c r="AX176" s="13" t="s">
        <v>86</v>
      </c>
      <c r="AY176" s="225" t="s">
        <v>138</v>
      </c>
    </row>
    <row r="177" spans="2:65" s="1" customFormat="1" ht="22.5" customHeight="1">
      <c r="B177" s="35"/>
      <c r="C177" s="183" t="s">
        <v>382</v>
      </c>
      <c r="D177" s="183" t="s">
        <v>141</v>
      </c>
      <c r="E177" s="184" t="s">
        <v>383</v>
      </c>
      <c r="F177" s="185" t="s">
        <v>384</v>
      </c>
      <c r="G177" s="186" t="s">
        <v>214</v>
      </c>
      <c r="H177" s="187">
        <v>605.6</v>
      </c>
      <c r="I177" s="188"/>
      <c r="J177" s="189">
        <f>ROUND(I177*H177,2)</f>
        <v>0</v>
      </c>
      <c r="K177" s="185" t="s">
        <v>215</v>
      </c>
      <c r="L177" s="39"/>
      <c r="M177" s="190" t="s">
        <v>32</v>
      </c>
      <c r="N177" s="191" t="s">
        <v>49</v>
      </c>
      <c r="O177" s="61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AR177" s="17" t="s">
        <v>156</v>
      </c>
      <c r="AT177" s="17" t="s">
        <v>141</v>
      </c>
      <c r="AU177" s="17" t="s">
        <v>21</v>
      </c>
      <c r="AY177" s="17" t="s">
        <v>138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7" t="s">
        <v>86</v>
      </c>
      <c r="BK177" s="194">
        <f>ROUND(I177*H177,2)</f>
        <v>0</v>
      </c>
      <c r="BL177" s="17" t="s">
        <v>156</v>
      </c>
      <c r="BM177" s="17" t="s">
        <v>618</v>
      </c>
    </row>
    <row r="178" spans="2:65" s="12" customFormat="1" ht="11.25">
      <c r="B178" s="204"/>
      <c r="C178" s="205"/>
      <c r="D178" s="195" t="s">
        <v>217</v>
      </c>
      <c r="E178" s="206" t="s">
        <v>32</v>
      </c>
      <c r="F178" s="207" t="s">
        <v>619</v>
      </c>
      <c r="G178" s="205"/>
      <c r="H178" s="208">
        <v>605.6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217</v>
      </c>
      <c r="AU178" s="214" t="s">
        <v>21</v>
      </c>
      <c r="AV178" s="12" t="s">
        <v>21</v>
      </c>
      <c r="AW178" s="12" t="s">
        <v>39</v>
      </c>
      <c r="AX178" s="12" t="s">
        <v>86</v>
      </c>
      <c r="AY178" s="214" t="s">
        <v>138</v>
      </c>
    </row>
    <row r="179" spans="2:65" s="1" customFormat="1" ht="22.5" customHeight="1">
      <c r="B179" s="35"/>
      <c r="C179" s="183" t="s">
        <v>387</v>
      </c>
      <c r="D179" s="183" t="s">
        <v>141</v>
      </c>
      <c r="E179" s="184" t="s">
        <v>388</v>
      </c>
      <c r="F179" s="185" t="s">
        <v>389</v>
      </c>
      <c r="G179" s="186" t="s">
        <v>214</v>
      </c>
      <c r="H179" s="187">
        <v>605.6</v>
      </c>
      <c r="I179" s="188"/>
      <c r="J179" s="189">
        <f>ROUND(I179*H179,2)</f>
        <v>0</v>
      </c>
      <c r="K179" s="185" t="s">
        <v>215</v>
      </c>
      <c r="L179" s="39"/>
      <c r="M179" s="190" t="s">
        <v>32</v>
      </c>
      <c r="N179" s="191" t="s">
        <v>49</v>
      </c>
      <c r="O179" s="61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AR179" s="17" t="s">
        <v>156</v>
      </c>
      <c r="AT179" s="17" t="s">
        <v>141</v>
      </c>
      <c r="AU179" s="17" t="s">
        <v>21</v>
      </c>
      <c r="AY179" s="17" t="s">
        <v>138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7" t="s">
        <v>86</v>
      </c>
      <c r="BK179" s="194">
        <f>ROUND(I179*H179,2)</f>
        <v>0</v>
      </c>
      <c r="BL179" s="17" t="s">
        <v>156</v>
      </c>
      <c r="BM179" s="17" t="s">
        <v>620</v>
      </c>
    </row>
    <row r="180" spans="2:65" s="12" customFormat="1" ht="11.25">
      <c r="B180" s="204"/>
      <c r="C180" s="205"/>
      <c r="D180" s="195" t="s">
        <v>217</v>
      </c>
      <c r="E180" s="206" t="s">
        <v>32</v>
      </c>
      <c r="F180" s="207" t="s">
        <v>621</v>
      </c>
      <c r="G180" s="205"/>
      <c r="H180" s="208">
        <v>605.6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217</v>
      </c>
      <c r="AU180" s="214" t="s">
        <v>21</v>
      </c>
      <c r="AV180" s="12" t="s">
        <v>21</v>
      </c>
      <c r="AW180" s="12" t="s">
        <v>39</v>
      </c>
      <c r="AX180" s="12" t="s">
        <v>86</v>
      </c>
      <c r="AY180" s="214" t="s">
        <v>138</v>
      </c>
    </row>
    <row r="181" spans="2:65" s="1" customFormat="1" ht="16.5" customHeight="1">
      <c r="B181" s="35"/>
      <c r="C181" s="183" t="s">
        <v>392</v>
      </c>
      <c r="D181" s="183" t="s">
        <v>141</v>
      </c>
      <c r="E181" s="184" t="s">
        <v>393</v>
      </c>
      <c r="F181" s="185" t="s">
        <v>394</v>
      </c>
      <c r="G181" s="186" t="s">
        <v>214</v>
      </c>
      <c r="H181" s="187">
        <v>873.2</v>
      </c>
      <c r="I181" s="188"/>
      <c r="J181" s="189">
        <f>ROUND(I181*H181,2)</f>
        <v>0</v>
      </c>
      <c r="K181" s="185" t="s">
        <v>215</v>
      </c>
      <c r="L181" s="39"/>
      <c r="M181" s="190" t="s">
        <v>32</v>
      </c>
      <c r="N181" s="191" t="s">
        <v>49</v>
      </c>
      <c r="O181" s="61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AR181" s="17" t="s">
        <v>156</v>
      </c>
      <c r="AT181" s="17" t="s">
        <v>141</v>
      </c>
      <c r="AU181" s="17" t="s">
        <v>21</v>
      </c>
      <c r="AY181" s="17" t="s">
        <v>138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7" t="s">
        <v>86</v>
      </c>
      <c r="BK181" s="194">
        <f>ROUND(I181*H181,2)</f>
        <v>0</v>
      </c>
      <c r="BL181" s="17" t="s">
        <v>156</v>
      </c>
      <c r="BM181" s="17" t="s">
        <v>622</v>
      </c>
    </row>
    <row r="182" spans="2:65" s="12" customFormat="1" ht="11.25">
      <c r="B182" s="204"/>
      <c r="C182" s="205"/>
      <c r="D182" s="195" t="s">
        <v>217</v>
      </c>
      <c r="E182" s="206" t="s">
        <v>32</v>
      </c>
      <c r="F182" s="207" t="s">
        <v>623</v>
      </c>
      <c r="G182" s="205"/>
      <c r="H182" s="208">
        <v>873.2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217</v>
      </c>
      <c r="AU182" s="214" t="s">
        <v>21</v>
      </c>
      <c r="AV182" s="12" t="s">
        <v>21</v>
      </c>
      <c r="AW182" s="12" t="s">
        <v>39</v>
      </c>
      <c r="AX182" s="12" t="s">
        <v>86</v>
      </c>
      <c r="AY182" s="214" t="s">
        <v>138</v>
      </c>
    </row>
    <row r="183" spans="2:65" s="1" customFormat="1" ht="16.5" customHeight="1">
      <c r="B183" s="35"/>
      <c r="C183" s="183" t="s">
        <v>397</v>
      </c>
      <c r="D183" s="183" t="s">
        <v>141</v>
      </c>
      <c r="E183" s="184" t="s">
        <v>398</v>
      </c>
      <c r="F183" s="185" t="s">
        <v>399</v>
      </c>
      <c r="G183" s="186" t="s">
        <v>245</v>
      </c>
      <c r="H183" s="187">
        <v>37.578000000000003</v>
      </c>
      <c r="I183" s="188"/>
      <c r="J183" s="189">
        <f>ROUND(I183*H183,2)</f>
        <v>0</v>
      </c>
      <c r="K183" s="185" t="s">
        <v>215</v>
      </c>
      <c r="L183" s="39"/>
      <c r="M183" s="190" t="s">
        <v>32</v>
      </c>
      <c r="N183" s="191" t="s">
        <v>49</v>
      </c>
      <c r="O183" s="61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AR183" s="17" t="s">
        <v>156</v>
      </c>
      <c r="AT183" s="17" t="s">
        <v>141</v>
      </c>
      <c r="AU183" s="17" t="s">
        <v>21</v>
      </c>
      <c r="AY183" s="17" t="s">
        <v>138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7" t="s">
        <v>86</v>
      </c>
      <c r="BK183" s="194">
        <f>ROUND(I183*H183,2)</f>
        <v>0</v>
      </c>
      <c r="BL183" s="17" t="s">
        <v>156</v>
      </c>
      <c r="BM183" s="17" t="s">
        <v>624</v>
      </c>
    </row>
    <row r="184" spans="2:65" s="12" customFormat="1" ht="11.25">
      <c r="B184" s="204"/>
      <c r="C184" s="205"/>
      <c r="D184" s="195" t="s">
        <v>217</v>
      </c>
      <c r="E184" s="206" t="s">
        <v>32</v>
      </c>
      <c r="F184" s="207" t="s">
        <v>625</v>
      </c>
      <c r="G184" s="205"/>
      <c r="H184" s="208">
        <v>37.578000000000003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217</v>
      </c>
      <c r="AU184" s="214" t="s">
        <v>21</v>
      </c>
      <c r="AV184" s="12" t="s">
        <v>21</v>
      </c>
      <c r="AW184" s="12" t="s">
        <v>39</v>
      </c>
      <c r="AX184" s="12" t="s">
        <v>86</v>
      </c>
      <c r="AY184" s="214" t="s">
        <v>138</v>
      </c>
    </row>
    <row r="185" spans="2:65" s="11" customFormat="1" ht="22.9" customHeight="1">
      <c r="B185" s="167"/>
      <c r="C185" s="168"/>
      <c r="D185" s="169" t="s">
        <v>77</v>
      </c>
      <c r="E185" s="181" t="s">
        <v>21</v>
      </c>
      <c r="F185" s="181" t="s">
        <v>402</v>
      </c>
      <c r="G185" s="168"/>
      <c r="H185" s="168"/>
      <c r="I185" s="171"/>
      <c r="J185" s="182">
        <f>BK185</f>
        <v>0</v>
      </c>
      <c r="K185" s="168"/>
      <c r="L185" s="173"/>
      <c r="M185" s="174"/>
      <c r="N185" s="175"/>
      <c r="O185" s="175"/>
      <c r="P185" s="176">
        <f>SUM(P186:P189)</f>
        <v>0</v>
      </c>
      <c r="Q185" s="175"/>
      <c r="R185" s="176">
        <f>SUM(R186:R189)</f>
        <v>0.39575199999999999</v>
      </c>
      <c r="S185" s="175"/>
      <c r="T185" s="177">
        <f>SUM(T186:T189)</f>
        <v>0</v>
      </c>
      <c r="AR185" s="178" t="s">
        <v>86</v>
      </c>
      <c r="AT185" s="179" t="s">
        <v>77</v>
      </c>
      <c r="AU185" s="179" t="s">
        <v>86</v>
      </c>
      <c r="AY185" s="178" t="s">
        <v>138</v>
      </c>
      <c r="BK185" s="180">
        <f>SUM(BK186:BK189)</f>
        <v>0</v>
      </c>
    </row>
    <row r="186" spans="2:65" s="1" customFormat="1" ht="16.5" customHeight="1">
      <c r="B186" s="35"/>
      <c r="C186" s="183" t="s">
        <v>403</v>
      </c>
      <c r="D186" s="183" t="s">
        <v>141</v>
      </c>
      <c r="E186" s="184" t="s">
        <v>404</v>
      </c>
      <c r="F186" s="185" t="s">
        <v>405</v>
      </c>
      <c r="G186" s="186" t="s">
        <v>231</v>
      </c>
      <c r="H186" s="187">
        <v>207.2</v>
      </c>
      <c r="I186" s="188"/>
      <c r="J186" s="189">
        <f>ROUND(I186*H186,2)</f>
        <v>0</v>
      </c>
      <c r="K186" s="185" t="s">
        <v>215</v>
      </c>
      <c r="L186" s="39"/>
      <c r="M186" s="190" t="s">
        <v>32</v>
      </c>
      <c r="N186" s="191" t="s">
        <v>49</v>
      </c>
      <c r="O186" s="61"/>
      <c r="P186" s="192">
        <f>O186*H186</f>
        <v>0</v>
      </c>
      <c r="Q186" s="192">
        <v>1.91E-3</v>
      </c>
      <c r="R186" s="192">
        <f>Q186*H186</f>
        <v>0.39575199999999999</v>
      </c>
      <c r="S186" s="192">
        <v>0</v>
      </c>
      <c r="T186" s="193">
        <f>S186*H186</f>
        <v>0</v>
      </c>
      <c r="AR186" s="17" t="s">
        <v>156</v>
      </c>
      <c r="AT186" s="17" t="s">
        <v>141</v>
      </c>
      <c r="AU186" s="17" t="s">
        <v>21</v>
      </c>
      <c r="AY186" s="17" t="s">
        <v>138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7" t="s">
        <v>86</v>
      </c>
      <c r="BK186" s="194">
        <f>ROUND(I186*H186,2)</f>
        <v>0</v>
      </c>
      <c r="BL186" s="17" t="s">
        <v>156</v>
      </c>
      <c r="BM186" s="17" t="s">
        <v>626</v>
      </c>
    </row>
    <row r="187" spans="2:65" s="12" customFormat="1" ht="11.25">
      <c r="B187" s="204"/>
      <c r="C187" s="205"/>
      <c r="D187" s="195" t="s">
        <v>217</v>
      </c>
      <c r="E187" s="206" t="s">
        <v>32</v>
      </c>
      <c r="F187" s="207" t="s">
        <v>627</v>
      </c>
      <c r="G187" s="205"/>
      <c r="H187" s="208">
        <v>207.2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217</v>
      </c>
      <c r="AU187" s="214" t="s">
        <v>21</v>
      </c>
      <c r="AV187" s="12" t="s">
        <v>21</v>
      </c>
      <c r="AW187" s="12" t="s">
        <v>39</v>
      </c>
      <c r="AX187" s="12" t="s">
        <v>86</v>
      </c>
      <c r="AY187" s="214" t="s">
        <v>138</v>
      </c>
    </row>
    <row r="188" spans="2:65" s="1" customFormat="1" ht="16.5" customHeight="1">
      <c r="B188" s="35"/>
      <c r="C188" s="226" t="s">
        <v>408</v>
      </c>
      <c r="D188" s="226" t="s">
        <v>273</v>
      </c>
      <c r="E188" s="227" t="s">
        <v>409</v>
      </c>
      <c r="F188" s="228" t="s">
        <v>410</v>
      </c>
      <c r="G188" s="229" t="s">
        <v>224</v>
      </c>
      <c r="H188" s="230">
        <v>10</v>
      </c>
      <c r="I188" s="231"/>
      <c r="J188" s="232">
        <f>ROUND(I188*H188,2)</f>
        <v>0</v>
      </c>
      <c r="K188" s="228" t="s">
        <v>32</v>
      </c>
      <c r="L188" s="233"/>
      <c r="M188" s="234" t="s">
        <v>32</v>
      </c>
      <c r="N188" s="235" t="s">
        <v>49</v>
      </c>
      <c r="O188" s="61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AR188" s="17" t="s">
        <v>171</v>
      </c>
      <c r="AT188" s="17" t="s">
        <v>273</v>
      </c>
      <c r="AU188" s="17" t="s">
        <v>21</v>
      </c>
      <c r="AY188" s="17" t="s">
        <v>138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7" t="s">
        <v>86</v>
      </c>
      <c r="BK188" s="194">
        <f>ROUND(I188*H188,2)</f>
        <v>0</v>
      </c>
      <c r="BL188" s="17" t="s">
        <v>156</v>
      </c>
      <c r="BM188" s="17" t="s">
        <v>628</v>
      </c>
    </row>
    <row r="189" spans="2:65" s="1" customFormat="1" ht="19.5">
      <c r="B189" s="35"/>
      <c r="C189" s="36"/>
      <c r="D189" s="195" t="s">
        <v>185</v>
      </c>
      <c r="E189" s="36"/>
      <c r="F189" s="196" t="s">
        <v>412</v>
      </c>
      <c r="G189" s="36"/>
      <c r="H189" s="36"/>
      <c r="I189" s="113"/>
      <c r="J189" s="36"/>
      <c r="K189" s="36"/>
      <c r="L189" s="39"/>
      <c r="M189" s="197"/>
      <c r="N189" s="61"/>
      <c r="O189" s="61"/>
      <c r="P189" s="61"/>
      <c r="Q189" s="61"/>
      <c r="R189" s="61"/>
      <c r="S189" s="61"/>
      <c r="T189" s="62"/>
      <c r="AT189" s="17" t="s">
        <v>185</v>
      </c>
      <c r="AU189" s="17" t="s">
        <v>21</v>
      </c>
    </row>
    <row r="190" spans="2:65" s="11" customFormat="1" ht="22.9" customHeight="1">
      <c r="B190" s="167"/>
      <c r="C190" s="168"/>
      <c r="D190" s="169" t="s">
        <v>77</v>
      </c>
      <c r="E190" s="181" t="s">
        <v>152</v>
      </c>
      <c r="F190" s="181" t="s">
        <v>418</v>
      </c>
      <c r="G190" s="168"/>
      <c r="H190" s="168"/>
      <c r="I190" s="171"/>
      <c r="J190" s="182">
        <f>BK190</f>
        <v>0</v>
      </c>
      <c r="K190" s="168"/>
      <c r="L190" s="173"/>
      <c r="M190" s="174"/>
      <c r="N190" s="175"/>
      <c r="O190" s="175"/>
      <c r="P190" s="176">
        <f>SUM(P191:P192)</f>
        <v>0</v>
      </c>
      <c r="Q190" s="175"/>
      <c r="R190" s="176">
        <f>SUM(R191:R192)</f>
        <v>0</v>
      </c>
      <c r="S190" s="175"/>
      <c r="T190" s="177">
        <f>SUM(T191:T192)</f>
        <v>0</v>
      </c>
      <c r="AR190" s="178" t="s">
        <v>86</v>
      </c>
      <c r="AT190" s="179" t="s">
        <v>77</v>
      </c>
      <c r="AU190" s="179" t="s">
        <v>86</v>
      </c>
      <c r="AY190" s="178" t="s">
        <v>138</v>
      </c>
      <c r="BK190" s="180">
        <f>SUM(BK191:BK192)</f>
        <v>0</v>
      </c>
    </row>
    <row r="191" spans="2:65" s="1" customFormat="1" ht="33.75" customHeight="1">
      <c r="B191" s="35"/>
      <c r="C191" s="183" t="s">
        <v>413</v>
      </c>
      <c r="D191" s="183" t="s">
        <v>141</v>
      </c>
      <c r="E191" s="184" t="s">
        <v>420</v>
      </c>
      <c r="F191" s="185" t="s">
        <v>421</v>
      </c>
      <c r="G191" s="186" t="s">
        <v>245</v>
      </c>
      <c r="H191" s="187">
        <v>14.6</v>
      </c>
      <c r="I191" s="188"/>
      <c r="J191" s="189">
        <f>ROUND(I191*H191,2)</f>
        <v>0</v>
      </c>
      <c r="K191" s="185" t="s">
        <v>215</v>
      </c>
      <c r="L191" s="39"/>
      <c r="M191" s="190" t="s">
        <v>32</v>
      </c>
      <c r="N191" s="191" t="s">
        <v>49</v>
      </c>
      <c r="O191" s="61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AR191" s="17" t="s">
        <v>156</v>
      </c>
      <c r="AT191" s="17" t="s">
        <v>141</v>
      </c>
      <c r="AU191" s="17" t="s">
        <v>21</v>
      </c>
      <c r="AY191" s="17" t="s">
        <v>138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7" t="s">
        <v>86</v>
      </c>
      <c r="BK191" s="194">
        <f>ROUND(I191*H191,2)</f>
        <v>0</v>
      </c>
      <c r="BL191" s="17" t="s">
        <v>156</v>
      </c>
      <c r="BM191" s="17" t="s">
        <v>629</v>
      </c>
    </row>
    <row r="192" spans="2:65" s="12" customFormat="1" ht="11.25">
      <c r="B192" s="204"/>
      <c r="C192" s="205"/>
      <c r="D192" s="195" t="s">
        <v>217</v>
      </c>
      <c r="E192" s="206" t="s">
        <v>32</v>
      </c>
      <c r="F192" s="207" t="s">
        <v>630</v>
      </c>
      <c r="G192" s="205"/>
      <c r="H192" s="208">
        <v>14.6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217</v>
      </c>
      <c r="AU192" s="214" t="s">
        <v>21</v>
      </c>
      <c r="AV192" s="12" t="s">
        <v>21</v>
      </c>
      <c r="AW192" s="12" t="s">
        <v>39</v>
      </c>
      <c r="AX192" s="12" t="s">
        <v>86</v>
      </c>
      <c r="AY192" s="214" t="s">
        <v>138</v>
      </c>
    </row>
    <row r="193" spans="2:65" s="11" customFormat="1" ht="22.9" customHeight="1">
      <c r="B193" s="167"/>
      <c r="C193" s="168"/>
      <c r="D193" s="169" t="s">
        <v>77</v>
      </c>
      <c r="E193" s="181" t="s">
        <v>156</v>
      </c>
      <c r="F193" s="181" t="s">
        <v>438</v>
      </c>
      <c r="G193" s="168"/>
      <c r="H193" s="168"/>
      <c r="I193" s="171"/>
      <c r="J193" s="182">
        <f>BK193</f>
        <v>0</v>
      </c>
      <c r="K193" s="168"/>
      <c r="L193" s="173"/>
      <c r="M193" s="174"/>
      <c r="N193" s="175"/>
      <c r="O193" s="175"/>
      <c r="P193" s="176">
        <f>SUM(P194:P214)</f>
        <v>0</v>
      </c>
      <c r="Q193" s="175"/>
      <c r="R193" s="176">
        <f>SUM(R194:R214)</f>
        <v>3228.7429780000002</v>
      </c>
      <c r="S193" s="175"/>
      <c r="T193" s="177">
        <f>SUM(T194:T214)</f>
        <v>0</v>
      </c>
      <c r="AR193" s="178" t="s">
        <v>86</v>
      </c>
      <c r="AT193" s="179" t="s">
        <v>77</v>
      </c>
      <c r="AU193" s="179" t="s">
        <v>86</v>
      </c>
      <c r="AY193" s="178" t="s">
        <v>138</v>
      </c>
      <c r="BK193" s="180">
        <f>SUM(BK194:BK214)</f>
        <v>0</v>
      </c>
    </row>
    <row r="194" spans="2:65" s="1" customFormat="1" ht="22.5" customHeight="1">
      <c r="B194" s="35"/>
      <c r="C194" s="183" t="s">
        <v>419</v>
      </c>
      <c r="D194" s="183" t="s">
        <v>141</v>
      </c>
      <c r="E194" s="184" t="s">
        <v>440</v>
      </c>
      <c r="F194" s="185" t="s">
        <v>441</v>
      </c>
      <c r="G194" s="186" t="s">
        <v>245</v>
      </c>
      <c r="H194" s="187">
        <v>87.6</v>
      </c>
      <c r="I194" s="188"/>
      <c r="J194" s="189">
        <f>ROUND(I194*H194,2)</f>
        <v>0</v>
      </c>
      <c r="K194" s="185" t="s">
        <v>215</v>
      </c>
      <c r="L194" s="39"/>
      <c r="M194" s="190" t="s">
        <v>32</v>
      </c>
      <c r="N194" s="191" t="s">
        <v>49</v>
      </c>
      <c r="O194" s="61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AR194" s="17" t="s">
        <v>156</v>
      </c>
      <c r="AT194" s="17" t="s">
        <v>141</v>
      </c>
      <c r="AU194" s="17" t="s">
        <v>21</v>
      </c>
      <c r="AY194" s="17" t="s">
        <v>138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7" t="s">
        <v>86</v>
      </c>
      <c r="BK194" s="194">
        <f>ROUND(I194*H194,2)</f>
        <v>0</v>
      </c>
      <c r="BL194" s="17" t="s">
        <v>156</v>
      </c>
      <c r="BM194" s="17" t="s">
        <v>631</v>
      </c>
    </row>
    <row r="195" spans="2:65" s="12" customFormat="1" ht="11.25">
      <c r="B195" s="204"/>
      <c r="C195" s="205"/>
      <c r="D195" s="195" t="s">
        <v>217</v>
      </c>
      <c r="E195" s="206" t="s">
        <v>32</v>
      </c>
      <c r="F195" s="207" t="s">
        <v>632</v>
      </c>
      <c r="G195" s="205"/>
      <c r="H195" s="208">
        <v>84.4</v>
      </c>
      <c r="I195" s="209"/>
      <c r="J195" s="205"/>
      <c r="K195" s="205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217</v>
      </c>
      <c r="AU195" s="214" t="s">
        <v>21</v>
      </c>
      <c r="AV195" s="12" t="s">
        <v>21</v>
      </c>
      <c r="AW195" s="12" t="s">
        <v>39</v>
      </c>
      <c r="AX195" s="12" t="s">
        <v>78</v>
      </c>
      <c r="AY195" s="214" t="s">
        <v>138</v>
      </c>
    </row>
    <row r="196" spans="2:65" s="12" customFormat="1" ht="11.25">
      <c r="B196" s="204"/>
      <c r="C196" s="205"/>
      <c r="D196" s="195" t="s">
        <v>217</v>
      </c>
      <c r="E196" s="206" t="s">
        <v>32</v>
      </c>
      <c r="F196" s="207" t="s">
        <v>633</v>
      </c>
      <c r="G196" s="205"/>
      <c r="H196" s="208">
        <v>0.5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217</v>
      </c>
      <c r="AU196" s="214" t="s">
        <v>21</v>
      </c>
      <c r="AV196" s="12" t="s">
        <v>21</v>
      </c>
      <c r="AW196" s="12" t="s">
        <v>39</v>
      </c>
      <c r="AX196" s="12" t="s">
        <v>78</v>
      </c>
      <c r="AY196" s="214" t="s">
        <v>138</v>
      </c>
    </row>
    <row r="197" spans="2:65" s="12" customFormat="1" ht="11.25">
      <c r="B197" s="204"/>
      <c r="C197" s="205"/>
      <c r="D197" s="195" t="s">
        <v>217</v>
      </c>
      <c r="E197" s="206" t="s">
        <v>32</v>
      </c>
      <c r="F197" s="207" t="s">
        <v>634</v>
      </c>
      <c r="G197" s="205"/>
      <c r="H197" s="208">
        <v>2.7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217</v>
      </c>
      <c r="AU197" s="214" t="s">
        <v>21</v>
      </c>
      <c r="AV197" s="12" t="s">
        <v>21</v>
      </c>
      <c r="AW197" s="12" t="s">
        <v>39</v>
      </c>
      <c r="AX197" s="12" t="s">
        <v>78</v>
      </c>
      <c r="AY197" s="214" t="s">
        <v>138</v>
      </c>
    </row>
    <row r="198" spans="2:65" s="13" customFormat="1" ht="11.25">
      <c r="B198" s="215"/>
      <c r="C198" s="216"/>
      <c r="D198" s="195" t="s">
        <v>217</v>
      </c>
      <c r="E198" s="217" t="s">
        <v>32</v>
      </c>
      <c r="F198" s="218" t="s">
        <v>261</v>
      </c>
      <c r="G198" s="216"/>
      <c r="H198" s="219">
        <v>87.6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217</v>
      </c>
      <c r="AU198" s="225" t="s">
        <v>21</v>
      </c>
      <c r="AV198" s="13" t="s">
        <v>156</v>
      </c>
      <c r="AW198" s="13" t="s">
        <v>39</v>
      </c>
      <c r="AX198" s="13" t="s">
        <v>86</v>
      </c>
      <c r="AY198" s="225" t="s">
        <v>138</v>
      </c>
    </row>
    <row r="199" spans="2:65" s="1" customFormat="1" ht="22.5" customHeight="1">
      <c r="B199" s="35"/>
      <c r="C199" s="183" t="s">
        <v>424</v>
      </c>
      <c r="D199" s="183" t="s">
        <v>141</v>
      </c>
      <c r="E199" s="184" t="s">
        <v>446</v>
      </c>
      <c r="F199" s="185" t="s">
        <v>447</v>
      </c>
      <c r="G199" s="186" t="s">
        <v>214</v>
      </c>
      <c r="H199" s="187">
        <v>1855.6</v>
      </c>
      <c r="I199" s="188"/>
      <c r="J199" s="189">
        <f>ROUND(I199*H199,2)</f>
        <v>0</v>
      </c>
      <c r="K199" s="185" t="s">
        <v>215</v>
      </c>
      <c r="L199" s="39"/>
      <c r="M199" s="190" t="s">
        <v>32</v>
      </c>
      <c r="N199" s="191" t="s">
        <v>49</v>
      </c>
      <c r="O199" s="61"/>
      <c r="P199" s="192">
        <f>O199*H199</f>
        <v>0</v>
      </c>
      <c r="Q199" s="192">
        <v>2.7999999999999998E-4</v>
      </c>
      <c r="R199" s="192">
        <f>Q199*H199</f>
        <v>0.51956799999999992</v>
      </c>
      <c r="S199" s="192">
        <v>0</v>
      </c>
      <c r="T199" s="193">
        <f>S199*H199</f>
        <v>0</v>
      </c>
      <c r="AR199" s="17" t="s">
        <v>156</v>
      </c>
      <c r="AT199" s="17" t="s">
        <v>141</v>
      </c>
      <c r="AU199" s="17" t="s">
        <v>21</v>
      </c>
      <c r="AY199" s="17" t="s">
        <v>138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7" t="s">
        <v>86</v>
      </c>
      <c r="BK199" s="194">
        <f>ROUND(I199*H199,2)</f>
        <v>0</v>
      </c>
      <c r="BL199" s="17" t="s">
        <v>156</v>
      </c>
      <c r="BM199" s="17" t="s">
        <v>635</v>
      </c>
    </row>
    <row r="200" spans="2:65" s="12" customFormat="1" ht="11.25">
      <c r="B200" s="204"/>
      <c r="C200" s="205"/>
      <c r="D200" s="195" t="s">
        <v>217</v>
      </c>
      <c r="E200" s="206" t="s">
        <v>32</v>
      </c>
      <c r="F200" s="207" t="s">
        <v>636</v>
      </c>
      <c r="G200" s="205"/>
      <c r="H200" s="208">
        <v>1855.6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217</v>
      </c>
      <c r="AU200" s="214" t="s">
        <v>21</v>
      </c>
      <c r="AV200" s="12" t="s">
        <v>21</v>
      </c>
      <c r="AW200" s="12" t="s">
        <v>39</v>
      </c>
      <c r="AX200" s="12" t="s">
        <v>86</v>
      </c>
      <c r="AY200" s="214" t="s">
        <v>138</v>
      </c>
    </row>
    <row r="201" spans="2:65" s="1" customFormat="1" ht="16.5" customHeight="1">
      <c r="B201" s="35"/>
      <c r="C201" s="226" t="s">
        <v>429</v>
      </c>
      <c r="D201" s="226" t="s">
        <v>273</v>
      </c>
      <c r="E201" s="227" t="s">
        <v>451</v>
      </c>
      <c r="F201" s="228" t="s">
        <v>452</v>
      </c>
      <c r="G201" s="229" t="s">
        <v>214</v>
      </c>
      <c r="H201" s="230">
        <v>1855.6</v>
      </c>
      <c r="I201" s="231"/>
      <c r="J201" s="232">
        <f>ROUND(I201*H201,2)</f>
        <v>0</v>
      </c>
      <c r="K201" s="228" t="s">
        <v>215</v>
      </c>
      <c r="L201" s="233"/>
      <c r="M201" s="234" t="s">
        <v>32</v>
      </c>
      <c r="N201" s="235" t="s">
        <v>49</v>
      </c>
      <c r="O201" s="61"/>
      <c r="P201" s="192">
        <f>O201*H201</f>
        <v>0</v>
      </c>
      <c r="Q201" s="192">
        <v>2.0000000000000001E-4</v>
      </c>
      <c r="R201" s="192">
        <f>Q201*H201</f>
        <v>0.37112000000000001</v>
      </c>
      <c r="S201" s="192">
        <v>0</v>
      </c>
      <c r="T201" s="193">
        <f>S201*H201</f>
        <v>0</v>
      </c>
      <c r="AR201" s="17" t="s">
        <v>171</v>
      </c>
      <c r="AT201" s="17" t="s">
        <v>273</v>
      </c>
      <c r="AU201" s="17" t="s">
        <v>21</v>
      </c>
      <c r="AY201" s="17" t="s">
        <v>138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7" t="s">
        <v>86</v>
      </c>
      <c r="BK201" s="194">
        <f>ROUND(I201*H201,2)</f>
        <v>0</v>
      </c>
      <c r="BL201" s="17" t="s">
        <v>156</v>
      </c>
      <c r="BM201" s="17" t="s">
        <v>637</v>
      </c>
    </row>
    <row r="202" spans="2:65" s="1" customFormat="1" ht="16.5" customHeight="1">
      <c r="B202" s="35"/>
      <c r="C202" s="183" t="s">
        <v>434</v>
      </c>
      <c r="D202" s="183" t="s">
        <v>141</v>
      </c>
      <c r="E202" s="184" t="s">
        <v>455</v>
      </c>
      <c r="F202" s="185" t="s">
        <v>456</v>
      </c>
      <c r="G202" s="186" t="s">
        <v>245</v>
      </c>
      <c r="H202" s="187">
        <v>1262</v>
      </c>
      <c r="I202" s="188"/>
      <c r="J202" s="189">
        <f>ROUND(I202*H202,2)</f>
        <v>0</v>
      </c>
      <c r="K202" s="185" t="s">
        <v>215</v>
      </c>
      <c r="L202" s="39"/>
      <c r="M202" s="190" t="s">
        <v>32</v>
      </c>
      <c r="N202" s="191" t="s">
        <v>49</v>
      </c>
      <c r="O202" s="61"/>
      <c r="P202" s="192">
        <f>O202*H202</f>
        <v>0</v>
      </c>
      <c r="Q202" s="192">
        <v>2.1080000000000001</v>
      </c>
      <c r="R202" s="192">
        <f>Q202*H202</f>
        <v>2660.2960000000003</v>
      </c>
      <c r="S202" s="192">
        <v>0</v>
      </c>
      <c r="T202" s="193">
        <f>S202*H202</f>
        <v>0</v>
      </c>
      <c r="AR202" s="17" t="s">
        <v>156</v>
      </c>
      <c r="AT202" s="17" t="s">
        <v>141</v>
      </c>
      <c r="AU202" s="17" t="s">
        <v>21</v>
      </c>
      <c r="AY202" s="17" t="s">
        <v>138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7" t="s">
        <v>86</v>
      </c>
      <c r="BK202" s="194">
        <f>ROUND(I202*H202,2)</f>
        <v>0</v>
      </c>
      <c r="BL202" s="17" t="s">
        <v>156</v>
      </c>
      <c r="BM202" s="17" t="s">
        <v>638</v>
      </c>
    </row>
    <row r="203" spans="2:65" s="12" customFormat="1" ht="11.25">
      <c r="B203" s="204"/>
      <c r="C203" s="205"/>
      <c r="D203" s="195" t="s">
        <v>217</v>
      </c>
      <c r="E203" s="206" t="s">
        <v>32</v>
      </c>
      <c r="F203" s="207" t="s">
        <v>639</v>
      </c>
      <c r="G203" s="205"/>
      <c r="H203" s="208">
        <v>1262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217</v>
      </c>
      <c r="AU203" s="214" t="s">
        <v>21</v>
      </c>
      <c r="AV203" s="12" t="s">
        <v>21</v>
      </c>
      <c r="AW203" s="12" t="s">
        <v>39</v>
      </c>
      <c r="AX203" s="12" t="s">
        <v>86</v>
      </c>
      <c r="AY203" s="214" t="s">
        <v>138</v>
      </c>
    </row>
    <row r="204" spans="2:65" s="1" customFormat="1" ht="16.5" customHeight="1">
      <c r="B204" s="35"/>
      <c r="C204" s="183" t="s">
        <v>439</v>
      </c>
      <c r="D204" s="183" t="s">
        <v>141</v>
      </c>
      <c r="E204" s="184" t="s">
        <v>460</v>
      </c>
      <c r="F204" s="185" t="s">
        <v>461</v>
      </c>
      <c r="G204" s="186" t="s">
        <v>245</v>
      </c>
      <c r="H204" s="187">
        <v>30.5</v>
      </c>
      <c r="I204" s="188"/>
      <c r="J204" s="189">
        <f>ROUND(I204*H204,2)</f>
        <v>0</v>
      </c>
      <c r="K204" s="185" t="s">
        <v>215</v>
      </c>
      <c r="L204" s="39"/>
      <c r="M204" s="190" t="s">
        <v>32</v>
      </c>
      <c r="N204" s="191" t="s">
        <v>49</v>
      </c>
      <c r="O204" s="61"/>
      <c r="P204" s="192">
        <f>O204*H204</f>
        <v>0</v>
      </c>
      <c r="Q204" s="192">
        <v>2.4340799999999998</v>
      </c>
      <c r="R204" s="192">
        <f>Q204*H204</f>
        <v>74.239439999999988</v>
      </c>
      <c r="S204" s="192">
        <v>0</v>
      </c>
      <c r="T204" s="193">
        <f>S204*H204</f>
        <v>0</v>
      </c>
      <c r="AR204" s="17" t="s">
        <v>156</v>
      </c>
      <c r="AT204" s="17" t="s">
        <v>141</v>
      </c>
      <c r="AU204" s="17" t="s">
        <v>21</v>
      </c>
      <c r="AY204" s="17" t="s">
        <v>138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7" t="s">
        <v>86</v>
      </c>
      <c r="BK204" s="194">
        <f>ROUND(I204*H204,2)</f>
        <v>0</v>
      </c>
      <c r="BL204" s="17" t="s">
        <v>156</v>
      </c>
      <c r="BM204" s="17" t="s">
        <v>640</v>
      </c>
    </row>
    <row r="205" spans="2:65" s="12" customFormat="1" ht="11.25">
      <c r="B205" s="204"/>
      <c r="C205" s="205"/>
      <c r="D205" s="195" t="s">
        <v>217</v>
      </c>
      <c r="E205" s="206" t="s">
        <v>32</v>
      </c>
      <c r="F205" s="207" t="s">
        <v>641</v>
      </c>
      <c r="G205" s="205"/>
      <c r="H205" s="208">
        <v>30.5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217</v>
      </c>
      <c r="AU205" s="214" t="s">
        <v>21</v>
      </c>
      <c r="AV205" s="12" t="s">
        <v>21</v>
      </c>
      <c r="AW205" s="12" t="s">
        <v>39</v>
      </c>
      <c r="AX205" s="12" t="s">
        <v>86</v>
      </c>
      <c r="AY205" s="214" t="s">
        <v>138</v>
      </c>
    </row>
    <row r="206" spans="2:65" s="1" customFormat="1" ht="22.5" customHeight="1">
      <c r="B206" s="35"/>
      <c r="C206" s="183" t="s">
        <v>445</v>
      </c>
      <c r="D206" s="183" t="s">
        <v>141</v>
      </c>
      <c r="E206" s="184" t="s">
        <v>465</v>
      </c>
      <c r="F206" s="185" t="s">
        <v>466</v>
      </c>
      <c r="G206" s="186" t="s">
        <v>245</v>
      </c>
      <c r="H206" s="187">
        <v>199.5</v>
      </c>
      <c r="I206" s="188"/>
      <c r="J206" s="189">
        <f>ROUND(I206*H206,2)</f>
        <v>0</v>
      </c>
      <c r="K206" s="185" t="s">
        <v>215</v>
      </c>
      <c r="L206" s="39"/>
      <c r="M206" s="190" t="s">
        <v>32</v>
      </c>
      <c r="N206" s="191" t="s">
        <v>49</v>
      </c>
      <c r="O206" s="61"/>
      <c r="P206" s="192">
        <f>O206*H206</f>
        <v>0</v>
      </c>
      <c r="Q206" s="192">
        <v>2.4142999999999999</v>
      </c>
      <c r="R206" s="192">
        <f>Q206*H206</f>
        <v>481.65285</v>
      </c>
      <c r="S206" s="192">
        <v>0</v>
      </c>
      <c r="T206" s="193">
        <f>S206*H206</f>
        <v>0</v>
      </c>
      <c r="AR206" s="17" t="s">
        <v>156</v>
      </c>
      <c r="AT206" s="17" t="s">
        <v>141</v>
      </c>
      <c r="AU206" s="17" t="s">
        <v>21</v>
      </c>
      <c r="AY206" s="17" t="s">
        <v>138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17" t="s">
        <v>86</v>
      </c>
      <c r="BK206" s="194">
        <f>ROUND(I206*H206,2)</f>
        <v>0</v>
      </c>
      <c r="BL206" s="17" t="s">
        <v>156</v>
      </c>
      <c r="BM206" s="17" t="s">
        <v>642</v>
      </c>
    </row>
    <row r="207" spans="2:65" s="12" customFormat="1" ht="11.25">
      <c r="B207" s="204"/>
      <c r="C207" s="205"/>
      <c r="D207" s="195" t="s">
        <v>217</v>
      </c>
      <c r="E207" s="206" t="s">
        <v>32</v>
      </c>
      <c r="F207" s="207" t="s">
        <v>643</v>
      </c>
      <c r="G207" s="205"/>
      <c r="H207" s="208">
        <v>142.5</v>
      </c>
      <c r="I207" s="209"/>
      <c r="J207" s="205"/>
      <c r="K207" s="205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217</v>
      </c>
      <c r="AU207" s="214" t="s">
        <v>21</v>
      </c>
      <c r="AV207" s="12" t="s">
        <v>21</v>
      </c>
      <c r="AW207" s="12" t="s">
        <v>39</v>
      </c>
      <c r="AX207" s="12" t="s">
        <v>78</v>
      </c>
      <c r="AY207" s="214" t="s">
        <v>138</v>
      </c>
    </row>
    <row r="208" spans="2:65" s="12" customFormat="1" ht="11.25">
      <c r="B208" s="204"/>
      <c r="C208" s="205"/>
      <c r="D208" s="195" t="s">
        <v>217</v>
      </c>
      <c r="E208" s="206" t="s">
        <v>32</v>
      </c>
      <c r="F208" s="207" t="s">
        <v>644</v>
      </c>
      <c r="G208" s="205"/>
      <c r="H208" s="208">
        <v>57</v>
      </c>
      <c r="I208" s="209"/>
      <c r="J208" s="205"/>
      <c r="K208" s="205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217</v>
      </c>
      <c r="AU208" s="214" t="s">
        <v>21</v>
      </c>
      <c r="AV208" s="12" t="s">
        <v>21</v>
      </c>
      <c r="AW208" s="12" t="s">
        <v>39</v>
      </c>
      <c r="AX208" s="12" t="s">
        <v>78</v>
      </c>
      <c r="AY208" s="214" t="s">
        <v>138</v>
      </c>
    </row>
    <row r="209" spans="2:65" s="13" customFormat="1" ht="11.25">
      <c r="B209" s="215"/>
      <c r="C209" s="216"/>
      <c r="D209" s="195" t="s">
        <v>217</v>
      </c>
      <c r="E209" s="217" t="s">
        <v>32</v>
      </c>
      <c r="F209" s="218" t="s">
        <v>261</v>
      </c>
      <c r="G209" s="216"/>
      <c r="H209" s="219">
        <v>199.5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217</v>
      </c>
      <c r="AU209" s="225" t="s">
        <v>21</v>
      </c>
      <c r="AV209" s="13" t="s">
        <v>156</v>
      </c>
      <c r="AW209" s="13" t="s">
        <v>39</v>
      </c>
      <c r="AX209" s="13" t="s">
        <v>86</v>
      </c>
      <c r="AY209" s="225" t="s">
        <v>138</v>
      </c>
    </row>
    <row r="210" spans="2:65" s="1" customFormat="1" ht="16.5" customHeight="1">
      <c r="B210" s="35"/>
      <c r="C210" s="183" t="s">
        <v>450</v>
      </c>
      <c r="D210" s="183" t="s">
        <v>141</v>
      </c>
      <c r="E210" s="184" t="s">
        <v>471</v>
      </c>
      <c r="F210" s="185" t="s">
        <v>472</v>
      </c>
      <c r="G210" s="186" t="s">
        <v>214</v>
      </c>
      <c r="H210" s="187">
        <v>201.2</v>
      </c>
      <c r="I210" s="188"/>
      <c r="J210" s="189">
        <f>ROUND(I210*H210,2)</f>
        <v>0</v>
      </c>
      <c r="K210" s="185" t="s">
        <v>215</v>
      </c>
      <c r="L210" s="39"/>
      <c r="M210" s="190" t="s">
        <v>32</v>
      </c>
      <c r="N210" s="191" t="s">
        <v>49</v>
      </c>
      <c r="O210" s="61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AR210" s="17" t="s">
        <v>156</v>
      </c>
      <c r="AT210" s="17" t="s">
        <v>141</v>
      </c>
      <c r="AU210" s="17" t="s">
        <v>21</v>
      </c>
      <c r="AY210" s="17" t="s">
        <v>138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7" t="s">
        <v>86</v>
      </c>
      <c r="BK210" s="194">
        <f>ROUND(I210*H210,2)</f>
        <v>0</v>
      </c>
      <c r="BL210" s="17" t="s">
        <v>156</v>
      </c>
      <c r="BM210" s="17" t="s">
        <v>645</v>
      </c>
    </row>
    <row r="211" spans="2:65" s="12" customFormat="1" ht="11.25">
      <c r="B211" s="204"/>
      <c r="C211" s="205"/>
      <c r="D211" s="195" t="s">
        <v>217</v>
      </c>
      <c r="E211" s="206" t="s">
        <v>32</v>
      </c>
      <c r="F211" s="207" t="s">
        <v>646</v>
      </c>
      <c r="G211" s="205"/>
      <c r="H211" s="208">
        <v>201.2</v>
      </c>
      <c r="I211" s="209"/>
      <c r="J211" s="205"/>
      <c r="K211" s="205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217</v>
      </c>
      <c r="AU211" s="214" t="s">
        <v>21</v>
      </c>
      <c r="AV211" s="12" t="s">
        <v>21</v>
      </c>
      <c r="AW211" s="12" t="s">
        <v>39</v>
      </c>
      <c r="AX211" s="12" t="s">
        <v>86</v>
      </c>
      <c r="AY211" s="214" t="s">
        <v>138</v>
      </c>
    </row>
    <row r="212" spans="2:65" s="1" customFormat="1" ht="16.5" customHeight="1">
      <c r="B212" s="35"/>
      <c r="C212" s="183" t="s">
        <v>454</v>
      </c>
      <c r="D212" s="183" t="s">
        <v>141</v>
      </c>
      <c r="E212" s="184" t="s">
        <v>476</v>
      </c>
      <c r="F212" s="185" t="s">
        <v>477</v>
      </c>
      <c r="G212" s="186" t="s">
        <v>245</v>
      </c>
      <c r="H212" s="187">
        <v>5.4</v>
      </c>
      <c r="I212" s="188"/>
      <c r="J212" s="189">
        <f>ROUND(I212*H212,2)</f>
        <v>0</v>
      </c>
      <c r="K212" s="185" t="s">
        <v>215</v>
      </c>
      <c r="L212" s="39"/>
      <c r="M212" s="190" t="s">
        <v>32</v>
      </c>
      <c r="N212" s="191" t="s">
        <v>49</v>
      </c>
      <c r="O212" s="61"/>
      <c r="P212" s="192">
        <f>O212*H212</f>
        <v>0</v>
      </c>
      <c r="Q212" s="192">
        <v>2.16</v>
      </c>
      <c r="R212" s="192">
        <f>Q212*H212</f>
        <v>11.664000000000001</v>
      </c>
      <c r="S212" s="192">
        <v>0</v>
      </c>
      <c r="T212" s="193">
        <f>S212*H212</f>
        <v>0</v>
      </c>
      <c r="AR212" s="17" t="s">
        <v>156</v>
      </c>
      <c r="AT212" s="17" t="s">
        <v>141</v>
      </c>
      <c r="AU212" s="17" t="s">
        <v>21</v>
      </c>
      <c r="AY212" s="17" t="s">
        <v>138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7" t="s">
        <v>86</v>
      </c>
      <c r="BK212" s="194">
        <f>ROUND(I212*H212,2)</f>
        <v>0</v>
      </c>
      <c r="BL212" s="17" t="s">
        <v>156</v>
      </c>
      <c r="BM212" s="17" t="s">
        <v>647</v>
      </c>
    </row>
    <row r="213" spans="2:65" s="12" customFormat="1" ht="11.25">
      <c r="B213" s="204"/>
      <c r="C213" s="205"/>
      <c r="D213" s="195" t="s">
        <v>217</v>
      </c>
      <c r="E213" s="206" t="s">
        <v>32</v>
      </c>
      <c r="F213" s="207" t="s">
        <v>648</v>
      </c>
      <c r="G213" s="205"/>
      <c r="H213" s="208">
        <v>5.4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217</v>
      </c>
      <c r="AU213" s="214" t="s">
        <v>21</v>
      </c>
      <c r="AV213" s="12" t="s">
        <v>21</v>
      </c>
      <c r="AW213" s="12" t="s">
        <v>39</v>
      </c>
      <c r="AX213" s="12" t="s">
        <v>78</v>
      </c>
      <c r="AY213" s="214" t="s">
        <v>138</v>
      </c>
    </row>
    <row r="214" spans="2:65" s="13" customFormat="1" ht="11.25">
      <c r="B214" s="215"/>
      <c r="C214" s="216"/>
      <c r="D214" s="195" t="s">
        <v>217</v>
      </c>
      <c r="E214" s="217" t="s">
        <v>32</v>
      </c>
      <c r="F214" s="218" t="s">
        <v>261</v>
      </c>
      <c r="G214" s="216"/>
      <c r="H214" s="219">
        <v>5.4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217</v>
      </c>
      <c r="AU214" s="225" t="s">
        <v>21</v>
      </c>
      <c r="AV214" s="13" t="s">
        <v>156</v>
      </c>
      <c r="AW214" s="13" t="s">
        <v>39</v>
      </c>
      <c r="AX214" s="13" t="s">
        <v>86</v>
      </c>
      <c r="AY214" s="225" t="s">
        <v>138</v>
      </c>
    </row>
    <row r="215" spans="2:65" s="11" customFormat="1" ht="22.9" customHeight="1">
      <c r="B215" s="167"/>
      <c r="C215" s="168"/>
      <c r="D215" s="169" t="s">
        <v>77</v>
      </c>
      <c r="E215" s="181" t="s">
        <v>137</v>
      </c>
      <c r="F215" s="181" t="s">
        <v>491</v>
      </c>
      <c r="G215" s="168"/>
      <c r="H215" s="168"/>
      <c r="I215" s="171"/>
      <c r="J215" s="182">
        <f>BK215</f>
        <v>0</v>
      </c>
      <c r="K215" s="168"/>
      <c r="L215" s="173"/>
      <c r="M215" s="174"/>
      <c r="N215" s="175"/>
      <c r="O215" s="175"/>
      <c r="P215" s="176">
        <f>SUM(P216:P217)</f>
        <v>0</v>
      </c>
      <c r="Q215" s="175"/>
      <c r="R215" s="176">
        <f>SUM(R216:R217)</f>
        <v>2.1782750000000002</v>
      </c>
      <c r="S215" s="175"/>
      <c r="T215" s="177">
        <f>SUM(T216:T217)</f>
        <v>0</v>
      </c>
      <c r="AR215" s="178" t="s">
        <v>86</v>
      </c>
      <c r="AT215" s="179" t="s">
        <v>77</v>
      </c>
      <c r="AU215" s="179" t="s">
        <v>86</v>
      </c>
      <c r="AY215" s="178" t="s">
        <v>138</v>
      </c>
      <c r="BK215" s="180">
        <f>SUM(BK216:BK217)</f>
        <v>0</v>
      </c>
    </row>
    <row r="216" spans="2:65" s="1" customFormat="1" ht="22.5" customHeight="1">
      <c r="B216" s="35"/>
      <c r="C216" s="183" t="s">
        <v>459</v>
      </c>
      <c r="D216" s="183" t="s">
        <v>141</v>
      </c>
      <c r="E216" s="184" t="s">
        <v>493</v>
      </c>
      <c r="F216" s="185" t="s">
        <v>494</v>
      </c>
      <c r="G216" s="186" t="s">
        <v>214</v>
      </c>
      <c r="H216" s="187">
        <v>44.5</v>
      </c>
      <c r="I216" s="188"/>
      <c r="J216" s="189">
        <f>ROUND(I216*H216,2)</f>
        <v>0</v>
      </c>
      <c r="K216" s="185" t="s">
        <v>215</v>
      </c>
      <c r="L216" s="39"/>
      <c r="M216" s="190" t="s">
        <v>32</v>
      </c>
      <c r="N216" s="191" t="s">
        <v>49</v>
      </c>
      <c r="O216" s="61"/>
      <c r="P216" s="192">
        <f>O216*H216</f>
        <v>0</v>
      </c>
      <c r="Q216" s="192">
        <v>4.895E-2</v>
      </c>
      <c r="R216" s="192">
        <f>Q216*H216</f>
        <v>2.1782750000000002</v>
      </c>
      <c r="S216" s="192">
        <v>0</v>
      </c>
      <c r="T216" s="193">
        <f>S216*H216</f>
        <v>0</v>
      </c>
      <c r="AR216" s="17" t="s">
        <v>156</v>
      </c>
      <c r="AT216" s="17" t="s">
        <v>141</v>
      </c>
      <c r="AU216" s="17" t="s">
        <v>21</v>
      </c>
      <c r="AY216" s="17" t="s">
        <v>138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7" t="s">
        <v>86</v>
      </c>
      <c r="BK216" s="194">
        <f>ROUND(I216*H216,2)</f>
        <v>0</v>
      </c>
      <c r="BL216" s="17" t="s">
        <v>156</v>
      </c>
      <c r="BM216" s="17" t="s">
        <v>649</v>
      </c>
    </row>
    <row r="217" spans="2:65" s="1" customFormat="1" ht="16.5" customHeight="1">
      <c r="B217" s="35"/>
      <c r="C217" s="183" t="s">
        <v>464</v>
      </c>
      <c r="D217" s="183" t="s">
        <v>141</v>
      </c>
      <c r="E217" s="184" t="s">
        <v>497</v>
      </c>
      <c r="F217" s="185" t="s">
        <v>498</v>
      </c>
      <c r="G217" s="186" t="s">
        <v>214</v>
      </c>
      <c r="H217" s="187">
        <v>44.5</v>
      </c>
      <c r="I217" s="188"/>
      <c r="J217" s="189">
        <f>ROUND(I217*H217,2)</f>
        <v>0</v>
      </c>
      <c r="K217" s="185" t="s">
        <v>215</v>
      </c>
      <c r="L217" s="39"/>
      <c r="M217" s="190" t="s">
        <v>32</v>
      </c>
      <c r="N217" s="191" t="s">
        <v>49</v>
      </c>
      <c r="O217" s="61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AR217" s="17" t="s">
        <v>156</v>
      </c>
      <c r="AT217" s="17" t="s">
        <v>141</v>
      </c>
      <c r="AU217" s="17" t="s">
        <v>21</v>
      </c>
      <c r="AY217" s="17" t="s">
        <v>138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17" t="s">
        <v>86</v>
      </c>
      <c r="BK217" s="194">
        <f>ROUND(I217*H217,2)</f>
        <v>0</v>
      </c>
      <c r="BL217" s="17" t="s">
        <v>156</v>
      </c>
      <c r="BM217" s="17" t="s">
        <v>650</v>
      </c>
    </row>
    <row r="218" spans="2:65" s="11" customFormat="1" ht="22.9" customHeight="1">
      <c r="B218" s="167"/>
      <c r="C218" s="168"/>
      <c r="D218" s="169" t="s">
        <v>77</v>
      </c>
      <c r="E218" s="181" t="s">
        <v>163</v>
      </c>
      <c r="F218" s="181" t="s">
        <v>500</v>
      </c>
      <c r="G218" s="168"/>
      <c r="H218" s="168"/>
      <c r="I218" s="171"/>
      <c r="J218" s="182">
        <f>BK218</f>
        <v>0</v>
      </c>
      <c r="K218" s="168"/>
      <c r="L218" s="173"/>
      <c r="M218" s="174"/>
      <c r="N218" s="175"/>
      <c r="O218" s="175"/>
      <c r="P218" s="176">
        <f>P219</f>
        <v>0</v>
      </c>
      <c r="Q218" s="175"/>
      <c r="R218" s="176">
        <f>R219</f>
        <v>2.9625749999999997</v>
      </c>
      <c r="S218" s="175"/>
      <c r="T218" s="177">
        <f>T219</f>
        <v>0</v>
      </c>
      <c r="AR218" s="178" t="s">
        <v>86</v>
      </c>
      <c r="AT218" s="179" t="s">
        <v>77</v>
      </c>
      <c r="AU218" s="179" t="s">
        <v>86</v>
      </c>
      <c r="AY218" s="178" t="s">
        <v>138</v>
      </c>
      <c r="BK218" s="180">
        <f>BK219</f>
        <v>0</v>
      </c>
    </row>
    <row r="219" spans="2:65" s="1" customFormat="1" ht="22.5" customHeight="1">
      <c r="B219" s="35"/>
      <c r="C219" s="183" t="s">
        <v>470</v>
      </c>
      <c r="D219" s="183" t="s">
        <v>141</v>
      </c>
      <c r="E219" s="184" t="s">
        <v>502</v>
      </c>
      <c r="F219" s="185" t="s">
        <v>503</v>
      </c>
      <c r="G219" s="186" t="s">
        <v>214</v>
      </c>
      <c r="H219" s="187">
        <v>74.25</v>
      </c>
      <c r="I219" s="188"/>
      <c r="J219" s="189">
        <f>ROUND(I219*H219,2)</f>
        <v>0</v>
      </c>
      <c r="K219" s="185" t="s">
        <v>215</v>
      </c>
      <c r="L219" s="39"/>
      <c r="M219" s="190" t="s">
        <v>32</v>
      </c>
      <c r="N219" s="191" t="s">
        <v>49</v>
      </c>
      <c r="O219" s="61"/>
      <c r="P219" s="192">
        <f>O219*H219</f>
        <v>0</v>
      </c>
      <c r="Q219" s="192">
        <v>3.9899999999999998E-2</v>
      </c>
      <c r="R219" s="192">
        <f>Q219*H219</f>
        <v>2.9625749999999997</v>
      </c>
      <c r="S219" s="192">
        <v>0</v>
      </c>
      <c r="T219" s="193">
        <f>S219*H219</f>
        <v>0</v>
      </c>
      <c r="AR219" s="17" t="s">
        <v>156</v>
      </c>
      <c r="AT219" s="17" t="s">
        <v>141</v>
      </c>
      <c r="AU219" s="17" t="s">
        <v>21</v>
      </c>
      <c r="AY219" s="17" t="s">
        <v>138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17" t="s">
        <v>86</v>
      </c>
      <c r="BK219" s="194">
        <f>ROUND(I219*H219,2)</f>
        <v>0</v>
      </c>
      <c r="BL219" s="17" t="s">
        <v>156</v>
      </c>
      <c r="BM219" s="17" t="s">
        <v>651</v>
      </c>
    </row>
    <row r="220" spans="2:65" s="11" customFormat="1" ht="22.9" customHeight="1">
      <c r="B220" s="167"/>
      <c r="C220" s="168"/>
      <c r="D220" s="169" t="s">
        <v>77</v>
      </c>
      <c r="E220" s="181" t="s">
        <v>171</v>
      </c>
      <c r="F220" s="181" t="s">
        <v>505</v>
      </c>
      <c r="G220" s="168"/>
      <c r="H220" s="168"/>
      <c r="I220" s="171"/>
      <c r="J220" s="182">
        <f>BK220</f>
        <v>0</v>
      </c>
      <c r="K220" s="168"/>
      <c r="L220" s="173"/>
      <c r="M220" s="174"/>
      <c r="N220" s="175"/>
      <c r="O220" s="175"/>
      <c r="P220" s="176">
        <f>SUM(P221:P222)</f>
        <v>0</v>
      </c>
      <c r="Q220" s="175"/>
      <c r="R220" s="176">
        <f>SUM(R221:R222)</f>
        <v>2.1780000000000001E-2</v>
      </c>
      <c r="S220" s="175"/>
      <c r="T220" s="177">
        <f>SUM(T221:T222)</f>
        <v>0</v>
      </c>
      <c r="AR220" s="178" t="s">
        <v>86</v>
      </c>
      <c r="AT220" s="179" t="s">
        <v>77</v>
      </c>
      <c r="AU220" s="179" t="s">
        <v>86</v>
      </c>
      <c r="AY220" s="178" t="s">
        <v>138</v>
      </c>
      <c r="BK220" s="180">
        <f>SUM(BK221:BK222)</f>
        <v>0</v>
      </c>
    </row>
    <row r="221" spans="2:65" s="1" customFormat="1" ht="22.5" customHeight="1">
      <c r="B221" s="35"/>
      <c r="C221" s="183" t="s">
        <v>475</v>
      </c>
      <c r="D221" s="183" t="s">
        <v>141</v>
      </c>
      <c r="E221" s="184" t="s">
        <v>507</v>
      </c>
      <c r="F221" s="185" t="s">
        <v>508</v>
      </c>
      <c r="G221" s="186" t="s">
        <v>231</v>
      </c>
      <c r="H221" s="187">
        <v>3</v>
      </c>
      <c r="I221" s="188"/>
      <c r="J221" s="189">
        <f>ROUND(I221*H221,2)</f>
        <v>0</v>
      </c>
      <c r="K221" s="185" t="s">
        <v>215</v>
      </c>
      <c r="L221" s="39"/>
      <c r="M221" s="190" t="s">
        <v>32</v>
      </c>
      <c r="N221" s="191" t="s">
        <v>49</v>
      </c>
      <c r="O221" s="61"/>
      <c r="P221" s="192">
        <f>O221*H221</f>
        <v>0</v>
      </c>
      <c r="Q221" s="192">
        <v>7.26E-3</v>
      </c>
      <c r="R221" s="192">
        <f>Q221*H221</f>
        <v>2.1780000000000001E-2</v>
      </c>
      <c r="S221" s="192">
        <v>0</v>
      </c>
      <c r="T221" s="193">
        <f>S221*H221</f>
        <v>0</v>
      </c>
      <c r="AR221" s="17" t="s">
        <v>156</v>
      </c>
      <c r="AT221" s="17" t="s">
        <v>141</v>
      </c>
      <c r="AU221" s="17" t="s">
        <v>21</v>
      </c>
      <c r="AY221" s="17" t="s">
        <v>138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17" t="s">
        <v>86</v>
      </c>
      <c r="BK221" s="194">
        <f>ROUND(I221*H221,2)</f>
        <v>0</v>
      </c>
      <c r="BL221" s="17" t="s">
        <v>156</v>
      </c>
      <c r="BM221" s="17" t="s">
        <v>652</v>
      </c>
    </row>
    <row r="222" spans="2:65" s="12" customFormat="1" ht="11.25">
      <c r="B222" s="204"/>
      <c r="C222" s="205"/>
      <c r="D222" s="195" t="s">
        <v>217</v>
      </c>
      <c r="E222" s="206" t="s">
        <v>32</v>
      </c>
      <c r="F222" s="207" t="s">
        <v>653</v>
      </c>
      <c r="G222" s="205"/>
      <c r="H222" s="208">
        <v>3</v>
      </c>
      <c r="I222" s="209"/>
      <c r="J222" s="205"/>
      <c r="K222" s="205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217</v>
      </c>
      <c r="AU222" s="214" t="s">
        <v>21</v>
      </c>
      <c r="AV222" s="12" t="s">
        <v>21</v>
      </c>
      <c r="AW222" s="12" t="s">
        <v>39</v>
      </c>
      <c r="AX222" s="12" t="s">
        <v>86</v>
      </c>
      <c r="AY222" s="214" t="s">
        <v>138</v>
      </c>
    </row>
    <row r="223" spans="2:65" s="11" customFormat="1" ht="22.9" customHeight="1">
      <c r="B223" s="167"/>
      <c r="C223" s="168"/>
      <c r="D223" s="169" t="s">
        <v>77</v>
      </c>
      <c r="E223" s="181" t="s">
        <v>177</v>
      </c>
      <c r="F223" s="181" t="s">
        <v>511</v>
      </c>
      <c r="G223" s="168"/>
      <c r="H223" s="168"/>
      <c r="I223" s="171"/>
      <c r="J223" s="182">
        <f>BK223</f>
        <v>0</v>
      </c>
      <c r="K223" s="168"/>
      <c r="L223" s="173"/>
      <c r="M223" s="174"/>
      <c r="N223" s="175"/>
      <c r="O223" s="175"/>
      <c r="P223" s="176">
        <f>P224</f>
        <v>0</v>
      </c>
      <c r="Q223" s="175"/>
      <c r="R223" s="176">
        <f>R224</f>
        <v>0</v>
      </c>
      <c r="S223" s="175"/>
      <c r="T223" s="177">
        <f>T224</f>
        <v>1.7077499999999999</v>
      </c>
      <c r="AR223" s="178" t="s">
        <v>86</v>
      </c>
      <c r="AT223" s="179" t="s">
        <v>77</v>
      </c>
      <c r="AU223" s="179" t="s">
        <v>86</v>
      </c>
      <c r="AY223" s="178" t="s">
        <v>138</v>
      </c>
      <c r="BK223" s="180">
        <f>BK224</f>
        <v>0</v>
      </c>
    </row>
    <row r="224" spans="2:65" s="1" customFormat="1" ht="33.75" customHeight="1">
      <c r="B224" s="35"/>
      <c r="C224" s="183" t="s">
        <v>481</v>
      </c>
      <c r="D224" s="183" t="s">
        <v>141</v>
      </c>
      <c r="E224" s="184" t="s">
        <v>517</v>
      </c>
      <c r="F224" s="185" t="s">
        <v>518</v>
      </c>
      <c r="G224" s="186" t="s">
        <v>214</v>
      </c>
      <c r="H224" s="187">
        <v>74.25</v>
      </c>
      <c r="I224" s="188"/>
      <c r="J224" s="189">
        <f>ROUND(I224*H224,2)</f>
        <v>0</v>
      </c>
      <c r="K224" s="185" t="s">
        <v>215</v>
      </c>
      <c r="L224" s="39"/>
      <c r="M224" s="190" t="s">
        <v>32</v>
      </c>
      <c r="N224" s="191" t="s">
        <v>49</v>
      </c>
      <c r="O224" s="61"/>
      <c r="P224" s="192">
        <f>O224*H224</f>
        <v>0</v>
      </c>
      <c r="Q224" s="192">
        <v>0</v>
      </c>
      <c r="R224" s="192">
        <f>Q224*H224</f>
        <v>0</v>
      </c>
      <c r="S224" s="192">
        <v>2.3E-2</v>
      </c>
      <c r="T224" s="193">
        <f>S224*H224</f>
        <v>1.7077499999999999</v>
      </c>
      <c r="AR224" s="17" t="s">
        <v>156</v>
      </c>
      <c r="AT224" s="17" t="s">
        <v>141</v>
      </c>
      <c r="AU224" s="17" t="s">
        <v>21</v>
      </c>
      <c r="AY224" s="17" t="s">
        <v>138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7" t="s">
        <v>86</v>
      </c>
      <c r="BK224" s="194">
        <f>ROUND(I224*H224,2)</f>
        <v>0</v>
      </c>
      <c r="BL224" s="17" t="s">
        <v>156</v>
      </c>
      <c r="BM224" s="17" t="s">
        <v>654</v>
      </c>
    </row>
    <row r="225" spans="2:65" s="11" customFormat="1" ht="22.9" customHeight="1">
      <c r="B225" s="167"/>
      <c r="C225" s="168"/>
      <c r="D225" s="169" t="s">
        <v>77</v>
      </c>
      <c r="E225" s="181" t="s">
        <v>520</v>
      </c>
      <c r="F225" s="181" t="s">
        <v>521</v>
      </c>
      <c r="G225" s="168"/>
      <c r="H225" s="168"/>
      <c r="I225" s="171"/>
      <c r="J225" s="182">
        <f>BK225</f>
        <v>0</v>
      </c>
      <c r="K225" s="168"/>
      <c r="L225" s="173"/>
      <c r="M225" s="174"/>
      <c r="N225" s="175"/>
      <c r="O225" s="175"/>
      <c r="P225" s="176">
        <f>SUM(P226:P229)</f>
        <v>0</v>
      </c>
      <c r="Q225" s="175"/>
      <c r="R225" s="176">
        <f>SUM(R226:R229)</f>
        <v>0</v>
      </c>
      <c r="S225" s="175"/>
      <c r="T225" s="177">
        <f>SUM(T226:T229)</f>
        <v>0</v>
      </c>
      <c r="AR225" s="178" t="s">
        <v>86</v>
      </c>
      <c r="AT225" s="179" t="s">
        <v>77</v>
      </c>
      <c r="AU225" s="179" t="s">
        <v>86</v>
      </c>
      <c r="AY225" s="178" t="s">
        <v>138</v>
      </c>
      <c r="BK225" s="180">
        <f>SUM(BK226:BK229)</f>
        <v>0</v>
      </c>
    </row>
    <row r="226" spans="2:65" s="1" customFormat="1" ht="22.5" customHeight="1">
      <c r="B226" s="35"/>
      <c r="C226" s="183" t="s">
        <v>486</v>
      </c>
      <c r="D226" s="183" t="s">
        <v>141</v>
      </c>
      <c r="E226" s="184" t="s">
        <v>523</v>
      </c>
      <c r="F226" s="185" t="s">
        <v>524</v>
      </c>
      <c r="G226" s="186" t="s">
        <v>276</v>
      </c>
      <c r="H226" s="187">
        <v>1.708</v>
      </c>
      <c r="I226" s="188"/>
      <c r="J226" s="189">
        <f>ROUND(I226*H226,2)</f>
        <v>0</v>
      </c>
      <c r="K226" s="185" t="s">
        <v>215</v>
      </c>
      <c r="L226" s="39"/>
      <c r="M226" s="190" t="s">
        <v>32</v>
      </c>
      <c r="N226" s="191" t="s">
        <v>49</v>
      </c>
      <c r="O226" s="61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AR226" s="17" t="s">
        <v>156</v>
      </c>
      <c r="AT226" s="17" t="s">
        <v>141</v>
      </c>
      <c r="AU226" s="17" t="s">
        <v>21</v>
      </c>
      <c r="AY226" s="17" t="s">
        <v>138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7" t="s">
        <v>86</v>
      </c>
      <c r="BK226" s="194">
        <f>ROUND(I226*H226,2)</f>
        <v>0</v>
      </c>
      <c r="BL226" s="17" t="s">
        <v>156</v>
      </c>
      <c r="BM226" s="17" t="s">
        <v>655</v>
      </c>
    </row>
    <row r="227" spans="2:65" s="1" customFormat="1" ht="22.5" customHeight="1">
      <c r="B227" s="35"/>
      <c r="C227" s="183" t="s">
        <v>492</v>
      </c>
      <c r="D227" s="183" t="s">
        <v>141</v>
      </c>
      <c r="E227" s="184" t="s">
        <v>527</v>
      </c>
      <c r="F227" s="185" t="s">
        <v>528</v>
      </c>
      <c r="G227" s="186" t="s">
        <v>276</v>
      </c>
      <c r="H227" s="187">
        <v>15.372</v>
      </c>
      <c r="I227" s="188"/>
      <c r="J227" s="189">
        <f>ROUND(I227*H227,2)</f>
        <v>0</v>
      </c>
      <c r="K227" s="185" t="s">
        <v>215</v>
      </c>
      <c r="L227" s="39"/>
      <c r="M227" s="190" t="s">
        <v>32</v>
      </c>
      <c r="N227" s="191" t="s">
        <v>49</v>
      </c>
      <c r="O227" s="61"/>
      <c r="P227" s="192">
        <f>O227*H227</f>
        <v>0</v>
      </c>
      <c r="Q227" s="192">
        <v>0</v>
      </c>
      <c r="R227" s="192">
        <f>Q227*H227</f>
        <v>0</v>
      </c>
      <c r="S227" s="192">
        <v>0</v>
      </c>
      <c r="T227" s="193">
        <f>S227*H227</f>
        <v>0</v>
      </c>
      <c r="AR227" s="17" t="s">
        <v>156</v>
      </c>
      <c r="AT227" s="17" t="s">
        <v>141</v>
      </c>
      <c r="AU227" s="17" t="s">
        <v>21</v>
      </c>
      <c r="AY227" s="17" t="s">
        <v>138</v>
      </c>
      <c r="BE227" s="194">
        <f>IF(N227="základní",J227,0)</f>
        <v>0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17" t="s">
        <v>86</v>
      </c>
      <c r="BK227" s="194">
        <f>ROUND(I227*H227,2)</f>
        <v>0</v>
      </c>
      <c r="BL227" s="17" t="s">
        <v>156</v>
      </c>
      <c r="BM227" s="17" t="s">
        <v>656</v>
      </c>
    </row>
    <row r="228" spans="2:65" s="12" customFormat="1" ht="11.25">
      <c r="B228" s="204"/>
      <c r="C228" s="205"/>
      <c r="D228" s="195" t="s">
        <v>217</v>
      </c>
      <c r="E228" s="206" t="s">
        <v>32</v>
      </c>
      <c r="F228" s="207" t="s">
        <v>530</v>
      </c>
      <c r="G228" s="205"/>
      <c r="H228" s="208">
        <v>15.372</v>
      </c>
      <c r="I228" s="209"/>
      <c r="J228" s="205"/>
      <c r="K228" s="205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217</v>
      </c>
      <c r="AU228" s="214" t="s">
        <v>21</v>
      </c>
      <c r="AV228" s="12" t="s">
        <v>21</v>
      </c>
      <c r="AW228" s="12" t="s">
        <v>39</v>
      </c>
      <c r="AX228" s="12" t="s">
        <v>86</v>
      </c>
      <c r="AY228" s="214" t="s">
        <v>138</v>
      </c>
    </row>
    <row r="229" spans="2:65" s="1" customFormat="1" ht="22.5" customHeight="1">
      <c r="B229" s="35"/>
      <c r="C229" s="183" t="s">
        <v>496</v>
      </c>
      <c r="D229" s="183" t="s">
        <v>141</v>
      </c>
      <c r="E229" s="184" t="s">
        <v>532</v>
      </c>
      <c r="F229" s="185" t="s">
        <v>533</v>
      </c>
      <c r="G229" s="186" t="s">
        <v>276</v>
      </c>
      <c r="H229" s="187">
        <v>1.708</v>
      </c>
      <c r="I229" s="188"/>
      <c r="J229" s="189">
        <f>ROUND(I229*H229,2)</f>
        <v>0</v>
      </c>
      <c r="K229" s="185" t="s">
        <v>215</v>
      </c>
      <c r="L229" s="39"/>
      <c r="M229" s="190" t="s">
        <v>32</v>
      </c>
      <c r="N229" s="191" t="s">
        <v>49</v>
      </c>
      <c r="O229" s="61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AR229" s="17" t="s">
        <v>156</v>
      </c>
      <c r="AT229" s="17" t="s">
        <v>141</v>
      </c>
      <c r="AU229" s="17" t="s">
        <v>21</v>
      </c>
      <c r="AY229" s="17" t="s">
        <v>138</v>
      </c>
      <c r="BE229" s="194">
        <f>IF(N229="základní",J229,0)</f>
        <v>0</v>
      </c>
      <c r="BF229" s="194">
        <f>IF(N229="snížená",J229,0)</f>
        <v>0</v>
      </c>
      <c r="BG229" s="194">
        <f>IF(N229="zákl. přenesená",J229,0)</f>
        <v>0</v>
      </c>
      <c r="BH229" s="194">
        <f>IF(N229="sníž. přenesená",J229,0)</f>
        <v>0</v>
      </c>
      <c r="BI229" s="194">
        <f>IF(N229="nulová",J229,0)</f>
        <v>0</v>
      </c>
      <c r="BJ229" s="17" t="s">
        <v>86</v>
      </c>
      <c r="BK229" s="194">
        <f>ROUND(I229*H229,2)</f>
        <v>0</v>
      </c>
      <c r="BL229" s="17" t="s">
        <v>156</v>
      </c>
      <c r="BM229" s="17" t="s">
        <v>657</v>
      </c>
    </row>
    <row r="230" spans="2:65" s="11" customFormat="1" ht="22.9" customHeight="1">
      <c r="B230" s="167"/>
      <c r="C230" s="168"/>
      <c r="D230" s="169" t="s">
        <v>77</v>
      </c>
      <c r="E230" s="181" t="s">
        <v>535</v>
      </c>
      <c r="F230" s="181" t="s">
        <v>536</v>
      </c>
      <c r="G230" s="168"/>
      <c r="H230" s="168"/>
      <c r="I230" s="171"/>
      <c r="J230" s="182">
        <f>BK230</f>
        <v>0</v>
      </c>
      <c r="K230" s="168"/>
      <c r="L230" s="173"/>
      <c r="M230" s="174"/>
      <c r="N230" s="175"/>
      <c r="O230" s="175"/>
      <c r="P230" s="176">
        <f>P231</f>
        <v>0</v>
      </c>
      <c r="Q230" s="175"/>
      <c r="R230" s="176">
        <f>R231</f>
        <v>0</v>
      </c>
      <c r="S230" s="175"/>
      <c r="T230" s="177">
        <f>T231</f>
        <v>0</v>
      </c>
      <c r="AR230" s="178" t="s">
        <v>86</v>
      </c>
      <c r="AT230" s="179" t="s">
        <v>77</v>
      </c>
      <c r="AU230" s="179" t="s">
        <v>86</v>
      </c>
      <c r="AY230" s="178" t="s">
        <v>138</v>
      </c>
      <c r="BK230" s="180">
        <f>BK231</f>
        <v>0</v>
      </c>
    </row>
    <row r="231" spans="2:65" s="1" customFormat="1" ht="16.5" customHeight="1">
      <c r="B231" s="35"/>
      <c r="C231" s="183" t="s">
        <v>501</v>
      </c>
      <c r="D231" s="183" t="s">
        <v>141</v>
      </c>
      <c r="E231" s="184" t="s">
        <v>538</v>
      </c>
      <c r="F231" s="185" t="s">
        <v>539</v>
      </c>
      <c r="G231" s="186" t="s">
        <v>276</v>
      </c>
      <c r="H231" s="187">
        <v>3438.415</v>
      </c>
      <c r="I231" s="188"/>
      <c r="J231" s="189">
        <f>ROUND(I231*H231,2)</f>
        <v>0</v>
      </c>
      <c r="K231" s="185" t="s">
        <v>215</v>
      </c>
      <c r="L231" s="39"/>
      <c r="M231" s="190" t="s">
        <v>32</v>
      </c>
      <c r="N231" s="191" t="s">
        <v>49</v>
      </c>
      <c r="O231" s="61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AR231" s="17" t="s">
        <v>156</v>
      </c>
      <c r="AT231" s="17" t="s">
        <v>141</v>
      </c>
      <c r="AU231" s="17" t="s">
        <v>21</v>
      </c>
      <c r="AY231" s="17" t="s">
        <v>138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17" t="s">
        <v>86</v>
      </c>
      <c r="BK231" s="194">
        <f>ROUND(I231*H231,2)</f>
        <v>0</v>
      </c>
      <c r="BL231" s="17" t="s">
        <v>156</v>
      </c>
      <c r="BM231" s="17" t="s">
        <v>658</v>
      </c>
    </row>
    <row r="232" spans="2:65" s="11" customFormat="1" ht="25.9" customHeight="1">
      <c r="B232" s="167"/>
      <c r="C232" s="168"/>
      <c r="D232" s="169" t="s">
        <v>77</v>
      </c>
      <c r="E232" s="170" t="s">
        <v>541</v>
      </c>
      <c r="F232" s="170" t="s">
        <v>542</v>
      </c>
      <c r="G232" s="168"/>
      <c r="H232" s="168"/>
      <c r="I232" s="171"/>
      <c r="J232" s="172">
        <f>BK232</f>
        <v>0</v>
      </c>
      <c r="K232" s="168"/>
      <c r="L232" s="173"/>
      <c r="M232" s="174"/>
      <c r="N232" s="175"/>
      <c r="O232" s="175"/>
      <c r="P232" s="176">
        <f>P233</f>
        <v>0</v>
      </c>
      <c r="Q232" s="175"/>
      <c r="R232" s="176">
        <f>R233</f>
        <v>1.2705799999999998</v>
      </c>
      <c r="S232" s="175"/>
      <c r="T232" s="177">
        <f>T233</f>
        <v>0</v>
      </c>
      <c r="AR232" s="178" t="s">
        <v>21</v>
      </c>
      <c r="AT232" s="179" t="s">
        <v>77</v>
      </c>
      <c r="AU232" s="179" t="s">
        <v>78</v>
      </c>
      <c r="AY232" s="178" t="s">
        <v>138</v>
      </c>
      <c r="BK232" s="180">
        <f>BK233</f>
        <v>0</v>
      </c>
    </row>
    <row r="233" spans="2:65" s="11" customFormat="1" ht="22.9" customHeight="1">
      <c r="B233" s="167"/>
      <c r="C233" s="168"/>
      <c r="D233" s="169" t="s">
        <v>77</v>
      </c>
      <c r="E233" s="181" t="s">
        <v>543</v>
      </c>
      <c r="F233" s="181" t="s">
        <v>544</v>
      </c>
      <c r="G233" s="168"/>
      <c r="H233" s="168"/>
      <c r="I233" s="171"/>
      <c r="J233" s="182">
        <f>BK233</f>
        <v>0</v>
      </c>
      <c r="K233" s="168"/>
      <c r="L233" s="173"/>
      <c r="M233" s="174"/>
      <c r="N233" s="175"/>
      <c r="O233" s="175"/>
      <c r="P233" s="176">
        <f>SUM(P234:P237)</f>
        <v>0</v>
      </c>
      <c r="Q233" s="175"/>
      <c r="R233" s="176">
        <f>SUM(R234:R237)</f>
        <v>1.2705799999999998</v>
      </c>
      <c r="S233" s="175"/>
      <c r="T233" s="177">
        <f>SUM(T234:T237)</f>
        <v>0</v>
      </c>
      <c r="AR233" s="178" t="s">
        <v>21</v>
      </c>
      <c r="AT233" s="179" t="s">
        <v>77</v>
      </c>
      <c r="AU233" s="179" t="s">
        <v>86</v>
      </c>
      <c r="AY233" s="178" t="s">
        <v>138</v>
      </c>
      <c r="BK233" s="180">
        <f>SUM(BK234:BK237)</f>
        <v>0</v>
      </c>
    </row>
    <row r="234" spans="2:65" s="1" customFormat="1" ht="16.5" customHeight="1">
      <c r="B234" s="35"/>
      <c r="C234" s="183" t="s">
        <v>506</v>
      </c>
      <c r="D234" s="183" t="s">
        <v>141</v>
      </c>
      <c r="E234" s="184" t="s">
        <v>546</v>
      </c>
      <c r="F234" s="185" t="s">
        <v>547</v>
      </c>
      <c r="G234" s="186" t="s">
        <v>224</v>
      </c>
      <c r="H234" s="187">
        <v>101</v>
      </c>
      <c r="I234" s="188"/>
      <c r="J234" s="189">
        <f>ROUND(I234*H234,2)</f>
        <v>0</v>
      </c>
      <c r="K234" s="185" t="s">
        <v>32</v>
      </c>
      <c r="L234" s="39"/>
      <c r="M234" s="190" t="s">
        <v>32</v>
      </c>
      <c r="N234" s="191" t="s">
        <v>49</v>
      </c>
      <c r="O234" s="61"/>
      <c r="P234" s="192">
        <f>O234*H234</f>
        <v>0</v>
      </c>
      <c r="Q234" s="192">
        <v>1.2579999999999999E-2</v>
      </c>
      <c r="R234" s="192">
        <f>Q234*H234</f>
        <v>1.2705799999999998</v>
      </c>
      <c r="S234" s="192">
        <v>0</v>
      </c>
      <c r="T234" s="193">
        <f>S234*H234</f>
        <v>0</v>
      </c>
      <c r="AR234" s="17" t="s">
        <v>282</v>
      </c>
      <c r="AT234" s="17" t="s">
        <v>141</v>
      </c>
      <c r="AU234" s="17" t="s">
        <v>21</v>
      </c>
      <c r="AY234" s="17" t="s">
        <v>138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7" t="s">
        <v>86</v>
      </c>
      <c r="BK234" s="194">
        <f>ROUND(I234*H234,2)</f>
        <v>0</v>
      </c>
      <c r="BL234" s="17" t="s">
        <v>282</v>
      </c>
      <c r="BM234" s="17" t="s">
        <v>659</v>
      </c>
    </row>
    <row r="235" spans="2:65" s="12" customFormat="1" ht="11.25">
      <c r="B235" s="204"/>
      <c r="C235" s="205"/>
      <c r="D235" s="195" t="s">
        <v>217</v>
      </c>
      <c r="E235" s="206" t="s">
        <v>32</v>
      </c>
      <c r="F235" s="207" t="s">
        <v>660</v>
      </c>
      <c r="G235" s="205"/>
      <c r="H235" s="208">
        <v>18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217</v>
      </c>
      <c r="AU235" s="214" t="s">
        <v>21</v>
      </c>
      <c r="AV235" s="12" t="s">
        <v>21</v>
      </c>
      <c r="AW235" s="12" t="s">
        <v>39</v>
      </c>
      <c r="AX235" s="12" t="s">
        <v>78</v>
      </c>
      <c r="AY235" s="214" t="s">
        <v>138</v>
      </c>
    </row>
    <row r="236" spans="2:65" s="12" customFormat="1" ht="11.25">
      <c r="B236" s="204"/>
      <c r="C236" s="205"/>
      <c r="D236" s="195" t="s">
        <v>217</v>
      </c>
      <c r="E236" s="206" t="s">
        <v>32</v>
      </c>
      <c r="F236" s="207" t="s">
        <v>661</v>
      </c>
      <c r="G236" s="205"/>
      <c r="H236" s="208">
        <v>83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217</v>
      </c>
      <c r="AU236" s="214" t="s">
        <v>21</v>
      </c>
      <c r="AV236" s="12" t="s">
        <v>21</v>
      </c>
      <c r="AW236" s="12" t="s">
        <v>39</v>
      </c>
      <c r="AX236" s="12" t="s">
        <v>78</v>
      </c>
      <c r="AY236" s="214" t="s">
        <v>138</v>
      </c>
    </row>
    <row r="237" spans="2:65" s="13" customFormat="1" ht="11.25">
      <c r="B237" s="215"/>
      <c r="C237" s="216"/>
      <c r="D237" s="195" t="s">
        <v>217</v>
      </c>
      <c r="E237" s="217" t="s">
        <v>32</v>
      </c>
      <c r="F237" s="218" t="s">
        <v>261</v>
      </c>
      <c r="G237" s="216"/>
      <c r="H237" s="219">
        <v>101</v>
      </c>
      <c r="I237" s="220"/>
      <c r="J237" s="216"/>
      <c r="K237" s="216"/>
      <c r="L237" s="221"/>
      <c r="M237" s="250"/>
      <c r="N237" s="251"/>
      <c r="O237" s="251"/>
      <c r="P237" s="251"/>
      <c r="Q237" s="251"/>
      <c r="R237" s="251"/>
      <c r="S237" s="251"/>
      <c r="T237" s="252"/>
      <c r="AT237" s="225" t="s">
        <v>217</v>
      </c>
      <c r="AU237" s="225" t="s">
        <v>21</v>
      </c>
      <c r="AV237" s="13" t="s">
        <v>156</v>
      </c>
      <c r="AW237" s="13" t="s">
        <v>39</v>
      </c>
      <c r="AX237" s="13" t="s">
        <v>86</v>
      </c>
      <c r="AY237" s="225" t="s">
        <v>138</v>
      </c>
    </row>
    <row r="238" spans="2:65" s="1" customFormat="1" ht="6.95" customHeight="1">
      <c r="B238" s="47"/>
      <c r="C238" s="48"/>
      <c r="D238" s="48"/>
      <c r="E238" s="48"/>
      <c r="F238" s="48"/>
      <c r="G238" s="48"/>
      <c r="H238" s="48"/>
      <c r="I238" s="135"/>
      <c r="J238" s="48"/>
      <c r="K238" s="48"/>
      <c r="L238" s="39"/>
    </row>
  </sheetData>
  <sheetProtection algorithmName="SHA-512" hashValue="u9D4oGBlDyJ95ddsXgF6Q9iZKPTsXCkfH05Ie74EVWceiAFSi7cCjN3yvK6HTR7WEbsqvTT5rlJtz3bQdy9RtA==" saltValue="A+JmHBCdWJ9WL1aHPYpviUmNo6ZinUaHeHsaykWsUgfm2O5r1hbejqwQm+5jFdxzhko9r7c3FGXGq6eIPfk9wA==" spinCount="100000" sheet="1" objects="1" scenarios="1" formatColumns="0" formatRows="0" autoFilter="0"/>
  <autoFilter ref="C97:K237" xr:uid="{00000000-0009-0000-0000-000003000000}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printOptions horizontalCentered="1"/>
  <pageMargins left="0.39370078740157483" right="0.39370078740157483" top="0.39370078740157483" bottom="0.39370078740157483" header="0" footer="0"/>
  <pageSetup paperSize="9" scale="87" fitToHeight="100" orientation="landscape" blackAndWhite="1" r:id="rId1"/>
  <headerFooter>
    <oddFooter>&amp;CStrana &amp;P z &amp;N&amp;R&amp;A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6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7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7" t="s">
        <v>102</v>
      </c>
      <c r="AZ2" s="203" t="s">
        <v>191</v>
      </c>
      <c r="BA2" s="203" t="s">
        <v>32</v>
      </c>
      <c r="BB2" s="203" t="s">
        <v>32</v>
      </c>
      <c r="BC2" s="203" t="s">
        <v>662</v>
      </c>
      <c r="BD2" s="203" t="s">
        <v>21</v>
      </c>
    </row>
    <row r="3" spans="2:5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21</v>
      </c>
    </row>
    <row r="4" spans="2:56" ht="24.95" customHeight="1">
      <c r="B4" s="20"/>
      <c r="D4" s="111" t="s">
        <v>112</v>
      </c>
      <c r="L4" s="20"/>
      <c r="M4" s="24" t="s">
        <v>10</v>
      </c>
      <c r="AT4" s="17" t="s">
        <v>4</v>
      </c>
    </row>
    <row r="5" spans="2:56" ht="6.95" customHeight="1">
      <c r="B5" s="20"/>
      <c r="L5" s="20"/>
    </row>
    <row r="6" spans="2:56" ht="12" customHeight="1">
      <c r="B6" s="20"/>
      <c r="D6" s="112" t="s">
        <v>16</v>
      </c>
      <c r="L6" s="20"/>
    </row>
    <row r="7" spans="2:56" ht="16.5" customHeight="1">
      <c r="B7" s="20"/>
      <c r="E7" s="376" t="str">
        <f>'Rekapitulace stavby'!K6</f>
        <v>Klobouky u Brna - úprava Klobouckého potoka</v>
      </c>
      <c r="F7" s="377"/>
      <c r="G7" s="377"/>
      <c r="H7" s="377"/>
      <c r="L7" s="20"/>
    </row>
    <row r="8" spans="2:56" ht="12" customHeight="1">
      <c r="B8" s="20"/>
      <c r="D8" s="112" t="s">
        <v>113</v>
      </c>
      <c r="L8" s="20"/>
    </row>
    <row r="9" spans="2:56" s="1" customFormat="1" ht="16.5" customHeight="1">
      <c r="B9" s="39"/>
      <c r="E9" s="376" t="s">
        <v>193</v>
      </c>
      <c r="F9" s="379"/>
      <c r="G9" s="379"/>
      <c r="H9" s="379"/>
      <c r="I9" s="113"/>
      <c r="L9" s="39"/>
    </row>
    <row r="10" spans="2:56" s="1" customFormat="1" ht="12" customHeight="1">
      <c r="B10" s="39"/>
      <c r="D10" s="112" t="s">
        <v>194</v>
      </c>
      <c r="I10" s="113"/>
      <c r="L10" s="39"/>
    </row>
    <row r="11" spans="2:56" s="1" customFormat="1" ht="36.950000000000003" customHeight="1">
      <c r="B11" s="39"/>
      <c r="E11" s="378" t="s">
        <v>663</v>
      </c>
      <c r="F11" s="379"/>
      <c r="G11" s="379"/>
      <c r="H11" s="379"/>
      <c r="I11" s="113"/>
      <c r="L11" s="39"/>
    </row>
    <row r="12" spans="2:56" s="1" customFormat="1" ht="11.25">
      <c r="B12" s="39"/>
      <c r="I12" s="113"/>
      <c r="L12" s="39"/>
    </row>
    <row r="13" spans="2:56" s="1" customFormat="1" ht="12" customHeight="1">
      <c r="B13" s="39"/>
      <c r="D13" s="112" t="s">
        <v>18</v>
      </c>
      <c r="F13" s="17" t="s">
        <v>19</v>
      </c>
      <c r="I13" s="114" t="s">
        <v>20</v>
      </c>
      <c r="J13" s="17" t="s">
        <v>32</v>
      </c>
      <c r="L13" s="39"/>
    </row>
    <row r="14" spans="2:56" s="1" customFormat="1" ht="12" customHeight="1">
      <c r="B14" s="39"/>
      <c r="D14" s="112" t="s">
        <v>22</v>
      </c>
      <c r="F14" s="17" t="s">
        <v>23</v>
      </c>
      <c r="I14" s="114" t="s">
        <v>24</v>
      </c>
      <c r="J14" s="115" t="str">
        <f>'Rekapitulace stavby'!AN8</f>
        <v>16. 5. 2017</v>
      </c>
      <c r="L14" s="39"/>
    </row>
    <row r="15" spans="2:56" s="1" customFormat="1" ht="10.9" customHeight="1">
      <c r="B15" s="39"/>
      <c r="I15" s="113"/>
      <c r="L15" s="39"/>
    </row>
    <row r="16" spans="2:56" s="1" customFormat="1" ht="12" customHeight="1">
      <c r="B16" s="39"/>
      <c r="D16" s="112" t="s">
        <v>30</v>
      </c>
      <c r="I16" s="114" t="s">
        <v>31</v>
      </c>
      <c r="J16" s="17" t="s">
        <v>32</v>
      </c>
      <c r="L16" s="39"/>
    </row>
    <row r="17" spans="2:12" s="1" customFormat="1" ht="18" customHeight="1">
      <c r="B17" s="39"/>
      <c r="E17" s="17" t="s">
        <v>33</v>
      </c>
      <c r="I17" s="114" t="s">
        <v>34</v>
      </c>
      <c r="J17" s="17" t="s">
        <v>32</v>
      </c>
      <c r="L17" s="39"/>
    </row>
    <row r="18" spans="2:12" s="1" customFormat="1" ht="6.95" customHeight="1">
      <c r="B18" s="39"/>
      <c r="I18" s="113"/>
      <c r="L18" s="39"/>
    </row>
    <row r="19" spans="2:12" s="1" customFormat="1" ht="12" customHeight="1">
      <c r="B19" s="39"/>
      <c r="D19" s="112" t="s">
        <v>35</v>
      </c>
      <c r="I19" s="114" t="s">
        <v>31</v>
      </c>
      <c r="J19" s="30" t="str">
        <f>'Rekapitulace stavby'!AN13</f>
        <v>Vyplň údaj</v>
      </c>
      <c r="L19" s="39"/>
    </row>
    <row r="20" spans="2:12" s="1" customFormat="1" ht="18" customHeight="1">
      <c r="B20" s="39"/>
      <c r="E20" s="380" t="str">
        <f>'Rekapitulace stavby'!E14</f>
        <v>Vyplň údaj</v>
      </c>
      <c r="F20" s="381"/>
      <c r="G20" s="381"/>
      <c r="H20" s="381"/>
      <c r="I20" s="114" t="s">
        <v>34</v>
      </c>
      <c r="J20" s="30" t="str">
        <f>'Rekapitulace stavby'!AN14</f>
        <v>Vyplň údaj</v>
      </c>
      <c r="L20" s="39"/>
    </row>
    <row r="21" spans="2:12" s="1" customFormat="1" ht="6.95" customHeight="1">
      <c r="B21" s="39"/>
      <c r="I21" s="113"/>
      <c r="L21" s="39"/>
    </row>
    <row r="22" spans="2:12" s="1" customFormat="1" ht="12" customHeight="1">
      <c r="B22" s="39"/>
      <c r="D22" s="112" t="s">
        <v>37</v>
      </c>
      <c r="I22" s="114" t="s">
        <v>31</v>
      </c>
      <c r="J22" s="17" t="s">
        <v>32</v>
      </c>
      <c r="L22" s="39"/>
    </row>
    <row r="23" spans="2:12" s="1" customFormat="1" ht="18" customHeight="1">
      <c r="B23" s="39"/>
      <c r="E23" s="17" t="s">
        <v>38</v>
      </c>
      <c r="I23" s="114" t="s">
        <v>34</v>
      </c>
      <c r="J23" s="17" t="s">
        <v>32</v>
      </c>
      <c r="L23" s="39"/>
    </row>
    <row r="24" spans="2:12" s="1" customFormat="1" ht="6.95" customHeight="1">
      <c r="B24" s="39"/>
      <c r="I24" s="113"/>
      <c r="L24" s="39"/>
    </row>
    <row r="25" spans="2:12" s="1" customFormat="1" ht="12" customHeight="1">
      <c r="B25" s="39"/>
      <c r="D25" s="112" t="s">
        <v>40</v>
      </c>
      <c r="I25" s="114" t="s">
        <v>31</v>
      </c>
      <c r="J25" s="17" t="str">
        <f>IF('Rekapitulace stavby'!AN19="","",'Rekapitulace stavby'!AN19)</f>
        <v/>
      </c>
      <c r="L25" s="39"/>
    </row>
    <row r="26" spans="2:12" s="1" customFormat="1" ht="18" customHeight="1">
      <c r="B26" s="39"/>
      <c r="E26" s="17" t="str">
        <f>IF('Rekapitulace stavby'!E20="","",'Rekapitulace stavby'!E20)</f>
        <v xml:space="preserve"> </v>
      </c>
      <c r="I26" s="114" t="s">
        <v>34</v>
      </c>
      <c r="J26" s="17" t="str">
        <f>IF('Rekapitulace stavby'!AN20="","",'Rekapitulace stavby'!AN20)</f>
        <v/>
      </c>
      <c r="L26" s="39"/>
    </row>
    <row r="27" spans="2:12" s="1" customFormat="1" ht="6.95" customHeight="1">
      <c r="B27" s="39"/>
      <c r="I27" s="113"/>
      <c r="L27" s="39"/>
    </row>
    <row r="28" spans="2:12" s="1" customFormat="1" ht="12" customHeight="1">
      <c r="B28" s="39"/>
      <c r="D28" s="112" t="s">
        <v>42</v>
      </c>
      <c r="I28" s="113"/>
      <c r="L28" s="39"/>
    </row>
    <row r="29" spans="2:12" s="7" customFormat="1" ht="16.5" customHeight="1">
      <c r="B29" s="116"/>
      <c r="E29" s="382" t="s">
        <v>32</v>
      </c>
      <c r="F29" s="382"/>
      <c r="G29" s="382"/>
      <c r="H29" s="382"/>
      <c r="I29" s="117"/>
      <c r="L29" s="116"/>
    </row>
    <row r="30" spans="2:12" s="1" customFormat="1" ht="6.95" customHeight="1">
      <c r="B30" s="39"/>
      <c r="I30" s="113"/>
      <c r="L30" s="39"/>
    </row>
    <row r="31" spans="2:12" s="1" customFormat="1" ht="6.95" customHeight="1">
      <c r="B31" s="39"/>
      <c r="D31" s="57"/>
      <c r="E31" s="57"/>
      <c r="F31" s="57"/>
      <c r="G31" s="57"/>
      <c r="H31" s="57"/>
      <c r="I31" s="118"/>
      <c r="J31" s="57"/>
      <c r="K31" s="57"/>
      <c r="L31" s="39"/>
    </row>
    <row r="32" spans="2:12" s="1" customFormat="1" ht="25.35" customHeight="1">
      <c r="B32" s="39"/>
      <c r="D32" s="119" t="s">
        <v>44</v>
      </c>
      <c r="I32" s="113"/>
      <c r="J32" s="120">
        <f>ROUND(J98, 2)</f>
        <v>0</v>
      </c>
      <c r="L32" s="39"/>
    </row>
    <row r="33" spans="2:12" s="1" customFormat="1" ht="6.95" customHeight="1">
      <c r="B33" s="39"/>
      <c r="D33" s="57"/>
      <c r="E33" s="57"/>
      <c r="F33" s="57"/>
      <c r="G33" s="57"/>
      <c r="H33" s="57"/>
      <c r="I33" s="118"/>
      <c r="J33" s="57"/>
      <c r="K33" s="57"/>
      <c r="L33" s="39"/>
    </row>
    <row r="34" spans="2:12" s="1" customFormat="1" ht="14.45" customHeight="1">
      <c r="B34" s="39"/>
      <c r="F34" s="121" t="s">
        <v>46</v>
      </c>
      <c r="I34" s="122" t="s">
        <v>45</v>
      </c>
      <c r="J34" s="121" t="s">
        <v>47</v>
      </c>
      <c r="L34" s="39"/>
    </row>
    <row r="35" spans="2:12" s="1" customFormat="1" ht="14.45" customHeight="1">
      <c r="B35" s="39"/>
      <c r="D35" s="112" t="s">
        <v>48</v>
      </c>
      <c r="E35" s="112" t="s">
        <v>49</v>
      </c>
      <c r="F35" s="123">
        <f>ROUND((SUM(BE98:BE268)),  2)</f>
        <v>0</v>
      </c>
      <c r="I35" s="124">
        <v>0.21</v>
      </c>
      <c r="J35" s="123">
        <f>ROUND(((SUM(BE98:BE268))*I35),  2)</f>
        <v>0</v>
      </c>
      <c r="L35" s="39"/>
    </row>
    <row r="36" spans="2:12" s="1" customFormat="1" ht="14.45" customHeight="1">
      <c r="B36" s="39"/>
      <c r="E36" s="112" t="s">
        <v>50</v>
      </c>
      <c r="F36" s="123">
        <f>ROUND((SUM(BF98:BF268)),  2)</f>
        <v>0</v>
      </c>
      <c r="I36" s="124">
        <v>0.15</v>
      </c>
      <c r="J36" s="123">
        <f>ROUND(((SUM(BF98:BF268))*I36),  2)</f>
        <v>0</v>
      </c>
      <c r="L36" s="39"/>
    </row>
    <row r="37" spans="2:12" s="1" customFormat="1" ht="14.45" hidden="1" customHeight="1">
      <c r="B37" s="39"/>
      <c r="E37" s="112" t="s">
        <v>51</v>
      </c>
      <c r="F37" s="123">
        <f>ROUND((SUM(BG98:BG268)),  2)</f>
        <v>0</v>
      </c>
      <c r="I37" s="124">
        <v>0.21</v>
      </c>
      <c r="J37" s="123">
        <f>0</f>
        <v>0</v>
      </c>
      <c r="L37" s="39"/>
    </row>
    <row r="38" spans="2:12" s="1" customFormat="1" ht="14.45" hidden="1" customHeight="1">
      <c r="B38" s="39"/>
      <c r="E38" s="112" t="s">
        <v>52</v>
      </c>
      <c r="F38" s="123">
        <f>ROUND((SUM(BH98:BH268)),  2)</f>
        <v>0</v>
      </c>
      <c r="I38" s="124">
        <v>0.15</v>
      </c>
      <c r="J38" s="123">
        <f>0</f>
        <v>0</v>
      </c>
      <c r="L38" s="39"/>
    </row>
    <row r="39" spans="2:12" s="1" customFormat="1" ht="14.45" hidden="1" customHeight="1">
      <c r="B39" s="39"/>
      <c r="E39" s="112" t="s">
        <v>53</v>
      </c>
      <c r="F39" s="123">
        <f>ROUND((SUM(BI98:BI268)),  2)</f>
        <v>0</v>
      </c>
      <c r="I39" s="124">
        <v>0</v>
      </c>
      <c r="J39" s="123">
        <f>0</f>
        <v>0</v>
      </c>
      <c r="L39" s="39"/>
    </row>
    <row r="40" spans="2:12" s="1" customFormat="1" ht="6.95" customHeight="1">
      <c r="B40" s="39"/>
      <c r="I40" s="113"/>
      <c r="L40" s="39"/>
    </row>
    <row r="41" spans="2:12" s="1" customFormat="1" ht="25.35" customHeight="1">
      <c r="B41" s="39"/>
      <c r="C41" s="125"/>
      <c r="D41" s="126" t="s">
        <v>54</v>
      </c>
      <c r="E41" s="127"/>
      <c r="F41" s="127"/>
      <c r="G41" s="128" t="s">
        <v>55</v>
      </c>
      <c r="H41" s="129" t="s">
        <v>56</v>
      </c>
      <c r="I41" s="130"/>
      <c r="J41" s="131">
        <f>SUM(J32:J39)</f>
        <v>0</v>
      </c>
      <c r="K41" s="132"/>
      <c r="L41" s="39"/>
    </row>
    <row r="42" spans="2:12" s="1" customFormat="1" ht="14.45" customHeight="1">
      <c r="B42" s="133"/>
      <c r="C42" s="134"/>
      <c r="D42" s="134"/>
      <c r="E42" s="134"/>
      <c r="F42" s="134"/>
      <c r="G42" s="134"/>
      <c r="H42" s="134"/>
      <c r="I42" s="135"/>
      <c r="J42" s="134"/>
      <c r="K42" s="134"/>
      <c r="L42" s="39"/>
    </row>
    <row r="46" spans="2:12" s="1" customFormat="1" ht="6.95" customHeight="1">
      <c r="B46" s="136"/>
      <c r="C46" s="137"/>
      <c r="D46" s="137"/>
      <c r="E46" s="137"/>
      <c r="F46" s="137"/>
      <c r="G46" s="137"/>
      <c r="H46" s="137"/>
      <c r="I46" s="138"/>
      <c r="J46" s="137"/>
      <c r="K46" s="137"/>
      <c r="L46" s="39"/>
    </row>
    <row r="47" spans="2:12" s="1" customFormat="1" ht="24.95" customHeight="1">
      <c r="B47" s="35"/>
      <c r="C47" s="23" t="s">
        <v>115</v>
      </c>
      <c r="D47" s="36"/>
      <c r="E47" s="36"/>
      <c r="F47" s="36"/>
      <c r="G47" s="36"/>
      <c r="H47" s="36"/>
      <c r="I47" s="113"/>
      <c r="J47" s="36"/>
      <c r="K47" s="36"/>
      <c r="L47" s="39"/>
    </row>
    <row r="48" spans="2:12" s="1" customFormat="1" ht="6.95" customHeight="1">
      <c r="B48" s="35"/>
      <c r="C48" s="36"/>
      <c r="D48" s="36"/>
      <c r="E48" s="36"/>
      <c r="F48" s="36"/>
      <c r="G48" s="36"/>
      <c r="H48" s="36"/>
      <c r="I48" s="113"/>
      <c r="J48" s="36"/>
      <c r="K48" s="36"/>
      <c r="L48" s="39"/>
    </row>
    <row r="49" spans="2:47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13"/>
      <c r="J49" s="36"/>
      <c r="K49" s="36"/>
      <c r="L49" s="39"/>
    </row>
    <row r="50" spans="2:47" s="1" customFormat="1" ht="16.5" customHeight="1">
      <c r="B50" s="35"/>
      <c r="C50" s="36"/>
      <c r="D50" s="36"/>
      <c r="E50" s="383" t="str">
        <f>E7</f>
        <v>Klobouky u Brna - úprava Klobouckého potoka</v>
      </c>
      <c r="F50" s="384"/>
      <c r="G50" s="384"/>
      <c r="H50" s="384"/>
      <c r="I50" s="113"/>
      <c r="J50" s="36"/>
      <c r="K50" s="36"/>
      <c r="L50" s="39"/>
    </row>
    <row r="51" spans="2:47" ht="12" customHeight="1">
      <c r="B51" s="21"/>
      <c r="C51" s="29" t="s">
        <v>113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5"/>
      <c r="C52" s="36"/>
      <c r="D52" s="36"/>
      <c r="E52" s="383" t="s">
        <v>193</v>
      </c>
      <c r="F52" s="351"/>
      <c r="G52" s="351"/>
      <c r="H52" s="351"/>
      <c r="I52" s="113"/>
      <c r="J52" s="36"/>
      <c r="K52" s="36"/>
      <c r="L52" s="39"/>
    </row>
    <row r="53" spans="2:47" s="1" customFormat="1" ht="12" customHeight="1">
      <c r="B53" s="35"/>
      <c r="C53" s="29" t="s">
        <v>194</v>
      </c>
      <c r="D53" s="36"/>
      <c r="E53" s="36"/>
      <c r="F53" s="36"/>
      <c r="G53" s="36"/>
      <c r="H53" s="36"/>
      <c r="I53" s="113"/>
      <c r="J53" s="36"/>
      <c r="K53" s="36"/>
      <c r="L53" s="39"/>
    </row>
    <row r="54" spans="2:47" s="1" customFormat="1" ht="16.5" customHeight="1">
      <c r="B54" s="35"/>
      <c r="C54" s="36"/>
      <c r="D54" s="36"/>
      <c r="E54" s="352" t="str">
        <f>E11</f>
        <v>SO 01.1.3 - Úprava toku km 1,608 90 - 2,184 00</v>
      </c>
      <c r="F54" s="351"/>
      <c r="G54" s="351"/>
      <c r="H54" s="351"/>
      <c r="I54" s="113"/>
      <c r="J54" s="36"/>
      <c r="K54" s="36"/>
      <c r="L54" s="39"/>
    </row>
    <row r="55" spans="2:47" s="1" customFormat="1" ht="6.95" customHeight="1">
      <c r="B55" s="35"/>
      <c r="C55" s="36"/>
      <c r="D55" s="36"/>
      <c r="E55" s="36"/>
      <c r="F55" s="36"/>
      <c r="G55" s="36"/>
      <c r="H55" s="36"/>
      <c r="I55" s="113"/>
      <c r="J55" s="36"/>
      <c r="K55" s="36"/>
      <c r="L55" s="39"/>
    </row>
    <row r="56" spans="2:47" s="1" customFormat="1" ht="12" customHeight="1">
      <c r="B56" s="35"/>
      <c r="C56" s="29" t="s">
        <v>22</v>
      </c>
      <c r="D56" s="36"/>
      <c r="E56" s="36"/>
      <c r="F56" s="27" t="str">
        <f>F14</f>
        <v>Klobouky u Brna</v>
      </c>
      <c r="G56" s="36"/>
      <c r="H56" s="36"/>
      <c r="I56" s="114" t="s">
        <v>24</v>
      </c>
      <c r="J56" s="56" t="str">
        <f>IF(J14="","",J14)</f>
        <v>16. 5. 2017</v>
      </c>
      <c r="K56" s="36"/>
      <c r="L56" s="39"/>
    </row>
    <row r="57" spans="2:47" s="1" customFormat="1" ht="6.95" customHeight="1">
      <c r="B57" s="35"/>
      <c r="C57" s="36"/>
      <c r="D57" s="36"/>
      <c r="E57" s="36"/>
      <c r="F57" s="36"/>
      <c r="G57" s="36"/>
      <c r="H57" s="36"/>
      <c r="I57" s="113"/>
      <c r="J57" s="36"/>
      <c r="K57" s="36"/>
      <c r="L57" s="39"/>
    </row>
    <row r="58" spans="2:47" s="1" customFormat="1" ht="13.7" customHeight="1">
      <c r="B58" s="35"/>
      <c r="C58" s="29" t="s">
        <v>30</v>
      </c>
      <c r="D58" s="36"/>
      <c r="E58" s="36"/>
      <c r="F58" s="27" t="str">
        <f>E17</f>
        <v>Město Klobouky u Brna</v>
      </c>
      <c r="G58" s="36"/>
      <c r="H58" s="36"/>
      <c r="I58" s="114" t="s">
        <v>37</v>
      </c>
      <c r="J58" s="33" t="str">
        <f>E23</f>
        <v>Aquatis, a.s.</v>
      </c>
      <c r="K58" s="36"/>
      <c r="L58" s="39"/>
    </row>
    <row r="59" spans="2:47" s="1" customFormat="1" ht="13.7" customHeight="1">
      <c r="B59" s="35"/>
      <c r="C59" s="29" t="s">
        <v>35</v>
      </c>
      <c r="D59" s="36"/>
      <c r="E59" s="36"/>
      <c r="F59" s="27" t="str">
        <f>IF(E20="","",E20)</f>
        <v>Vyplň údaj</v>
      </c>
      <c r="G59" s="36"/>
      <c r="H59" s="36"/>
      <c r="I59" s="114" t="s">
        <v>40</v>
      </c>
      <c r="J59" s="33" t="str">
        <f>E26</f>
        <v xml:space="preserve"> </v>
      </c>
      <c r="K59" s="36"/>
      <c r="L59" s="39"/>
    </row>
    <row r="60" spans="2:47" s="1" customFormat="1" ht="10.35" customHeight="1">
      <c r="B60" s="35"/>
      <c r="C60" s="36"/>
      <c r="D60" s="36"/>
      <c r="E60" s="36"/>
      <c r="F60" s="36"/>
      <c r="G60" s="36"/>
      <c r="H60" s="36"/>
      <c r="I60" s="113"/>
      <c r="J60" s="36"/>
      <c r="K60" s="36"/>
      <c r="L60" s="39"/>
    </row>
    <row r="61" spans="2:47" s="1" customFormat="1" ht="29.25" customHeight="1">
      <c r="B61" s="35"/>
      <c r="C61" s="139" t="s">
        <v>116</v>
      </c>
      <c r="D61" s="140"/>
      <c r="E61" s="140"/>
      <c r="F61" s="140"/>
      <c r="G61" s="140"/>
      <c r="H61" s="140"/>
      <c r="I61" s="141"/>
      <c r="J61" s="142" t="s">
        <v>117</v>
      </c>
      <c r="K61" s="140"/>
      <c r="L61" s="39"/>
    </row>
    <row r="62" spans="2:47" s="1" customFormat="1" ht="10.35" customHeight="1">
      <c r="B62" s="35"/>
      <c r="C62" s="36"/>
      <c r="D62" s="36"/>
      <c r="E62" s="36"/>
      <c r="F62" s="36"/>
      <c r="G62" s="36"/>
      <c r="H62" s="36"/>
      <c r="I62" s="113"/>
      <c r="J62" s="36"/>
      <c r="K62" s="36"/>
      <c r="L62" s="39"/>
    </row>
    <row r="63" spans="2:47" s="1" customFormat="1" ht="22.9" customHeight="1">
      <c r="B63" s="35"/>
      <c r="C63" s="143" t="s">
        <v>76</v>
      </c>
      <c r="D63" s="36"/>
      <c r="E63" s="36"/>
      <c r="F63" s="36"/>
      <c r="G63" s="36"/>
      <c r="H63" s="36"/>
      <c r="I63" s="113"/>
      <c r="J63" s="74">
        <f>J98</f>
        <v>0</v>
      </c>
      <c r="K63" s="36"/>
      <c r="L63" s="39"/>
      <c r="AU63" s="17" t="s">
        <v>118</v>
      </c>
    </row>
    <row r="64" spans="2:47" s="8" customFormat="1" ht="24.95" customHeight="1">
      <c r="B64" s="144"/>
      <c r="C64" s="145"/>
      <c r="D64" s="146" t="s">
        <v>196</v>
      </c>
      <c r="E64" s="147"/>
      <c r="F64" s="147"/>
      <c r="G64" s="147"/>
      <c r="H64" s="147"/>
      <c r="I64" s="148"/>
      <c r="J64" s="149">
        <f>J99</f>
        <v>0</v>
      </c>
      <c r="K64" s="145"/>
      <c r="L64" s="150"/>
    </row>
    <row r="65" spans="2:12" s="9" customFormat="1" ht="19.899999999999999" customHeight="1">
      <c r="B65" s="151"/>
      <c r="C65" s="95"/>
      <c r="D65" s="152" t="s">
        <v>197</v>
      </c>
      <c r="E65" s="153"/>
      <c r="F65" s="153"/>
      <c r="G65" s="153"/>
      <c r="H65" s="153"/>
      <c r="I65" s="154"/>
      <c r="J65" s="155">
        <f>J100</f>
        <v>0</v>
      </c>
      <c r="K65" s="95"/>
      <c r="L65" s="156"/>
    </row>
    <row r="66" spans="2:12" s="9" customFormat="1" ht="19.899999999999999" customHeight="1">
      <c r="B66" s="151"/>
      <c r="C66" s="95"/>
      <c r="D66" s="152" t="s">
        <v>198</v>
      </c>
      <c r="E66" s="153"/>
      <c r="F66" s="153"/>
      <c r="G66" s="153"/>
      <c r="H66" s="153"/>
      <c r="I66" s="154"/>
      <c r="J66" s="155">
        <f>J190</f>
        <v>0</v>
      </c>
      <c r="K66" s="95"/>
      <c r="L66" s="156"/>
    </row>
    <row r="67" spans="2:12" s="9" customFormat="1" ht="19.899999999999999" customHeight="1">
      <c r="B67" s="151"/>
      <c r="C67" s="95"/>
      <c r="D67" s="152" t="s">
        <v>199</v>
      </c>
      <c r="E67" s="153"/>
      <c r="F67" s="153"/>
      <c r="G67" s="153"/>
      <c r="H67" s="153"/>
      <c r="I67" s="154"/>
      <c r="J67" s="155">
        <f>J195</f>
        <v>0</v>
      </c>
      <c r="K67" s="95"/>
      <c r="L67" s="156"/>
    </row>
    <row r="68" spans="2:12" s="9" customFormat="1" ht="19.899999999999999" customHeight="1">
      <c r="B68" s="151"/>
      <c r="C68" s="95"/>
      <c r="D68" s="152" t="s">
        <v>200</v>
      </c>
      <c r="E68" s="153"/>
      <c r="F68" s="153"/>
      <c r="G68" s="153"/>
      <c r="H68" s="153"/>
      <c r="I68" s="154"/>
      <c r="J68" s="155">
        <f>J216</f>
        <v>0</v>
      </c>
      <c r="K68" s="95"/>
      <c r="L68" s="156"/>
    </row>
    <row r="69" spans="2:12" s="9" customFormat="1" ht="19.899999999999999" customHeight="1">
      <c r="B69" s="151"/>
      <c r="C69" s="95"/>
      <c r="D69" s="152" t="s">
        <v>201</v>
      </c>
      <c r="E69" s="153"/>
      <c r="F69" s="153"/>
      <c r="G69" s="153"/>
      <c r="H69" s="153"/>
      <c r="I69" s="154"/>
      <c r="J69" s="155">
        <f>J246</f>
        <v>0</v>
      </c>
      <c r="K69" s="95"/>
      <c r="L69" s="156"/>
    </row>
    <row r="70" spans="2:12" s="9" customFormat="1" ht="19.899999999999999" customHeight="1">
      <c r="B70" s="151"/>
      <c r="C70" s="95"/>
      <c r="D70" s="152" t="s">
        <v>202</v>
      </c>
      <c r="E70" s="153"/>
      <c r="F70" s="153"/>
      <c r="G70" s="153"/>
      <c r="H70" s="153"/>
      <c r="I70" s="154"/>
      <c r="J70" s="155">
        <f>J249</f>
        <v>0</v>
      </c>
      <c r="K70" s="95"/>
      <c r="L70" s="156"/>
    </row>
    <row r="71" spans="2:12" s="9" customFormat="1" ht="19.899999999999999" customHeight="1">
      <c r="B71" s="151"/>
      <c r="C71" s="95"/>
      <c r="D71" s="152" t="s">
        <v>203</v>
      </c>
      <c r="E71" s="153"/>
      <c r="F71" s="153"/>
      <c r="G71" s="153"/>
      <c r="H71" s="153"/>
      <c r="I71" s="154"/>
      <c r="J71" s="155">
        <f>J251</f>
        <v>0</v>
      </c>
      <c r="K71" s="95"/>
      <c r="L71" s="156"/>
    </row>
    <row r="72" spans="2:12" s="9" customFormat="1" ht="19.899999999999999" customHeight="1">
      <c r="B72" s="151"/>
      <c r="C72" s="95"/>
      <c r="D72" s="152" t="s">
        <v>204</v>
      </c>
      <c r="E72" s="153"/>
      <c r="F72" s="153"/>
      <c r="G72" s="153"/>
      <c r="H72" s="153"/>
      <c r="I72" s="154"/>
      <c r="J72" s="155">
        <f>J254</f>
        <v>0</v>
      </c>
      <c r="K72" s="95"/>
      <c r="L72" s="156"/>
    </row>
    <row r="73" spans="2:12" s="9" customFormat="1" ht="19.899999999999999" customHeight="1">
      <c r="B73" s="151"/>
      <c r="C73" s="95"/>
      <c r="D73" s="152" t="s">
        <v>205</v>
      </c>
      <c r="E73" s="153"/>
      <c r="F73" s="153"/>
      <c r="G73" s="153"/>
      <c r="H73" s="153"/>
      <c r="I73" s="154"/>
      <c r="J73" s="155">
        <f>J257</f>
        <v>0</v>
      </c>
      <c r="K73" s="95"/>
      <c r="L73" s="156"/>
    </row>
    <row r="74" spans="2:12" s="9" customFormat="1" ht="19.899999999999999" customHeight="1">
      <c r="B74" s="151"/>
      <c r="C74" s="95"/>
      <c r="D74" s="152" t="s">
        <v>206</v>
      </c>
      <c r="E74" s="153"/>
      <c r="F74" s="153"/>
      <c r="G74" s="153"/>
      <c r="H74" s="153"/>
      <c r="I74" s="154"/>
      <c r="J74" s="155">
        <f>J262</f>
        <v>0</v>
      </c>
      <c r="K74" s="95"/>
      <c r="L74" s="156"/>
    </row>
    <row r="75" spans="2:12" s="8" customFormat="1" ht="24.95" customHeight="1">
      <c r="B75" s="144"/>
      <c r="C75" s="145"/>
      <c r="D75" s="146" t="s">
        <v>207</v>
      </c>
      <c r="E75" s="147"/>
      <c r="F75" s="147"/>
      <c r="G75" s="147"/>
      <c r="H75" s="147"/>
      <c r="I75" s="148"/>
      <c r="J75" s="149">
        <f>J264</f>
        <v>0</v>
      </c>
      <c r="K75" s="145"/>
      <c r="L75" s="150"/>
    </row>
    <row r="76" spans="2:12" s="9" customFormat="1" ht="19.899999999999999" customHeight="1">
      <c r="B76" s="151"/>
      <c r="C76" s="95"/>
      <c r="D76" s="152" t="s">
        <v>208</v>
      </c>
      <c r="E76" s="153"/>
      <c r="F76" s="153"/>
      <c r="G76" s="153"/>
      <c r="H76" s="153"/>
      <c r="I76" s="154"/>
      <c r="J76" s="155">
        <f>J265</f>
        <v>0</v>
      </c>
      <c r="K76" s="95"/>
      <c r="L76" s="156"/>
    </row>
    <row r="77" spans="2:12" s="1" customFormat="1" ht="21.75" customHeight="1">
      <c r="B77" s="35"/>
      <c r="C77" s="36"/>
      <c r="D77" s="36"/>
      <c r="E77" s="36"/>
      <c r="F77" s="36"/>
      <c r="G77" s="36"/>
      <c r="H77" s="36"/>
      <c r="I77" s="113"/>
      <c r="J77" s="36"/>
      <c r="K77" s="36"/>
      <c r="L77" s="39"/>
    </row>
    <row r="78" spans="2:12" s="1" customFormat="1" ht="6.95" customHeight="1">
      <c r="B78" s="47"/>
      <c r="C78" s="48"/>
      <c r="D78" s="48"/>
      <c r="E78" s="48"/>
      <c r="F78" s="48"/>
      <c r="G78" s="48"/>
      <c r="H78" s="48"/>
      <c r="I78" s="135"/>
      <c r="J78" s="48"/>
      <c r="K78" s="48"/>
      <c r="L78" s="39"/>
    </row>
    <row r="82" spans="2:12" s="1" customFormat="1" ht="6.95" customHeight="1">
      <c r="B82" s="49"/>
      <c r="C82" s="50"/>
      <c r="D82" s="50"/>
      <c r="E82" s="50"/>
      <c r="F82" s="50"/>
      <c r="G82" s="50"/>
      <c r="H82" s="50"/>
      <c r="I82" s="138"/>
      <c r="J82" s="50"/>
      <c r="K82" s="50"/>
      <c r="L82" s="39"/>
    </row>
    <row r="83" spans="2:12" s="1" customFormat="1" ht="24.95" customHeight="1">
      <c r="B83" s="35"/>
      <c r="C83" s="23" t="s">
        <v>122</v>
      </c>
      <c r="D83" s="36"/>
      <c r="E83" s="36"/>
      <c r="F83" s="36"/>
      <c r="G83" s="36"/>
      <c r="H83" s="36"/>
      <c r="I83" s="113"/>
      <c r="J83" s="36"/>
      <c r="K83" s="36"/>
      <c r="L83" s="39"/>
    </row>
    <row r="84" spans="2:12" s="1" customFormat="1" ht="6.95" customHeight="1">
      <c r="B84" s="35"/>
      <c r="C84" s="36"/>
      <c r="D84" s="36"/>
      <c r="E84" s="36"/>
      <c r="F84" s="36"/>
      <c r="G84" s="36"/>
      <c r="H84" s="36"/>
      <c r="I84" s="113"/>
      <c r="J84" s="36"/>
      <c r="K84" s="36"/>
      <c r="L84" s="39"/>
    </row>
    <row r="85" spans="2:12" s="1" customFormat="1" ht="12" customHeight="1">
      <c r="B85" s="35"/>
      <c r="C85" s="29" t="s">
        <v>16</v>
      </c>
      <c r="D85" s="36"/>
      <c r="E85" s="36"/>
      <c r="F85" s="36"/>
      <c r="G85" s="36"/>
      <c r="H85" s="36"/>
      <c r="I85" s="113"/>
      <c r="J85" s="36"/>
      <c r="K85" s="36"/>
      <c r="L85" s="39"/>
    </row>
    <row r="86" spans="2:12" s="1" customFormat="1" ht="16.5" customHeight="1">
      <c r="B86" s="35"/>
      <c r="C86" s="36"/>
      <c r="D86" s="36"/>
      <c r="E86" s="383" t="str">
        <f>E7</f>
        <v>Klobouky u Brna - úprava Klobouckého potoka</v>
      </c>
      <c r="F86" s="384"/>
      <c r="G86" s="384"/>
      <c r="H86" s="384"/>
      <c r="I86" s="113"/>
      <c r="J86" s="36"/>
      <c r="K86" s="36"/>
      <c r="L86" s="39"/>
    </row>
    <row r="87" spans="2:12" ht="12" customHeight="1">
      <c r="B87" s="21"/>
      <c r="C87" s="29" t="s">
        <v>113</v>
      </c>
      <c r="D87" s="22"/>
      <c r="E87" s="22"/>
      <c r="F87" s="22"/>
      <c r="G87" s="22"/>
      <c r="H87" s="22"/>
      <c r="J87" s="22"/>
      <c r="K87" s="22"/>
      <c r="L87" s="20"/>
    </row>
    <row r="88" spans="2:12" s="1" customFormat="1" ht="16.5" customHeight="1">
      <c r="B88" s="35"/>
      <c r="C88" s="36"/>
      <c r="D88" s="36"/>
      <c r="E88" s="383" t="s">
        <v>193</v>
      </c>
      <c r="F88" s="351"/>
      <c r="G88" s="351"/>
      <c r="H88" s="351"/>
      <c r="I88" s="113"/>
      <c r="J88" s="36"/>
      <c r="K88" s="36"/>
      <c r="L88" s="39"/>
    </row>
    <row r="89" spans="2:12" s="1" customFormat="1" ht="12" customHeight="1">
      <c r="B89" s="35"/>
      <c r="C89" s="29" t="s">
        <v>194</v>
      </c>
      <c r="D89" s="36"/>
      <c r="E89" s="36"/>
      <c r="F89" s="36"/>
      <c r="G89" s="36"/>
      <c r="H89" s="36"/>
      <c r="I89" s="113"/>
      <c r="J89" s="36"/>
      <c r="K89" s="36"/>
      <c r="L89" s="39"/>
    </row>
    <row r="90" spans="2:12" s="1" customFormat="1" ht="16.5" customHeight="1">
      <c r="B90" s="35"/>
      <c r="C90" s="36"/>
      <c r="D90" s="36"/>
      <c r="E90" s="352" t="str">
        <f>E11</f>
        <v>SO 01.1.3 - Úprava toku km 1,608 90 - 2,184 00</v>
      </c>
      <c r="F90" s="351"/>
      <c r="G90" s="351"/>
      <c r="H90" s="351"/>
      <c r="I90" s="113"/>
      <c r="J90" s="36"/>
      <c r="K90" s="36"/>
      <c r="L90" s="39"/>
    </row>
    <row r="91" spans="2:12" s="1" customFormat="1" ht="6.95" customHeight="1">
      <c r="B91" s="35"/>
      <c r="C91" s="36"/>
      <c r="D91" s="36"/>
      <c r="E91" s="36"/>
      <c r="F91" s="36"/>
      <c r="G91" s="36"/>
      <c r="H91" s="36"/>
      <c r="I91" s="113"/>
      <c r="J91" s="36"/>
      <c r="K91" s="36"/>
      <c r="L91" s="39"/>
    </row>
    <row r="92" spans="2:12" s="1" customFormat="1" ht="12" customHeight="1">
      <c r="B92" s="35"/>
      <c r="C92" s="29" t="s">
        <v>22</v>
      </c>
      <c r="D92" s="36"/>
      <c r="E92" s="36"/>
      <c r="F92" s="27" t="str">
        <f>F14</f>
        <v>Klobouky u Brna</v>
      </c>
      <c r="G92" s="36"/>
      <c r="H92" s="36"/>
      <c r="I92" s="114" t="s">
        <v>24</v>
      </c>
      <c r="J92" s="56" t="str">
        <f>IF(J14="","",J14)</f>
        <v>16. 5. 2017</v>
      </c>
      <c r="K92" s="36"/>
      <c r="L92" s="39"/>
    </row>
    <row r="93" spans="2:12" s="1" customFormat="1" ht="6.95" customHeight="1">
      <c r="B93" s="35"/>
      <c r="C93" s="36"/>
      <c r="D93" s="36"/>
      <c r="E93" s="36"/>
      <c r="F93" s="36"/>
      <c r="G93" s="36"/>
      <c r="H93" s="36"/>
      <c r="I93" s="113"/>
      <c r="J93" s="36"/>
      <c r="K93" s="36"/>
      <c r="L93" s="39"/>
    </row>
    <row r="94" spans="2:12" s="1" customFormat="1" ht="13.7" customHeight="1">
      <c r="B94" s="35"/>
      <c r="C94" s="29" t="s">
        <v>30</v>
      </c>
      <c r="D94" s="36"/>
      <c r="E94" s="36"/>
      <c r="F94" s="27" t="str">
        <f>E17</f>
        <v>Město Klobouky u Brna</v>
      </c>
      <c r="G94" s="36"/>
      <c r="H94" s="36"/>
      <c r="I94" s="114" t="s">
        <v>37</v>
      </c>
      <c r="J94" s="33" t="str">
        <f>E23</f>
        <v>Aquatis, a.s.</v>
      </c>
      <c r="K94" s="36"/>
      <c r="L94" s="39"/>
    </row>
    <row r="95" spans="2:12" s="1" customFormat="1" ht="13.7" customHeight="1">
      <c r="B95" s="35"/>
      <c r="C95" s="29" t="s">
        <v>35</v>
      </c>
      <c r="D95" s="36"/>
      <c r="E95" s="36"/>
      <c r="F95" s="27" t="str">
        <f>IF(E20="","",E20)</f>
        <v>Vyplň údaj</v>
      </c>
      <c r="G95" s="36"/>
      <c r="H95" s="36"/>
      <c r="I95" s="114" t="s">
        <v>40</v>
      </c>
      <c r="J95" s="33" t="str">
        <f>E26</f>
        <v xml:space="preserve"> </v>
      </c>
      <c r="K95" s="36"/>
      <c r="L95" s="39"/>
    </row>
    <row r="96" spans="2:12" s="1" customFormat="1" ht="10.35" customHeight="1">
      <c r="B96" s="35"/>
      <c r="C96" s="36"/>
      <c r="D96" s="36"/>
      <c r="E96" s="36"/>
      <c r="F96" s="36"/>
      <c r="G96" s="36"/>
      <c r="H96" s="36"/>
      <c r="I96" s="113"/>
      <c r="J96" s="36"/>
      <c r="K96" s="36"/>
      <c r="L96" s="39"/>
    </row>
    <row r="97" spans="2:65" s="10" customFormat="1" ht="29.25" customHeight="1">
      <c r="B97" s="157"/>
      <c r="C97" s="158" t="s">
        <v>123</v>
      </c>
      <c r="D97" s="159" t="s">
        <v>63</v>
      </c>
      <c r="E97" s="159" t="s">
        <v>59</v>
      </c>
      <c r="F97" s="159" t="s">
        <v>60</v>
      </c>
      <c r="G97" s="159" t="s">
        <v>124</v>
      </c>
      <c r="H97" s="159" t="s">
        <v>125</v>
      </c>
      <c r="I97" s="160" t="s">
        <v>126</v>
      </c>
      <c r="J97" s="159" t="s">
        <v>117</v>
      </c>
      <c r="K97" s="161" t="s">
        <v>127</v>
      </c>
      <c r="L97" s="162"/>
      <c r="M97" s="65" t="s">
        <v>32</v>
      </c>
      <c r="N97" s="66" t="s">
        <v>48</v>
      </c>
      <c r="O97" s="66" t="s">
        <v>128</v>
      </c>
      <c r="P97" s="66" t="s">
        <v>129</v>
      </c>
      <c r="Q97" s="66" t="s">
        <v>130</v>
      </c>
      <c r="R97" s="66" t="s">
        <v>131</v>
      </c>
      <c r="S97" s="66" t="s">
        <v>132</v>
      </c>
      <c r="T97" s="67" t="s">
        <v>133</v>
      </c>
    </row>
    <row r="98" spans="2:65" s="1" customFormat="1" ht="22.9" customHeight="1">
      <c r="B98" s="35"/>
      <c r="C98" s="72" t="s">
        <v>134</v>
      </c>
      <c r="D98" s="36"/>
      <c r="E98" s="36"/>
      <c r="F98" s="36"/>
      <c r="G98" s="36"/>
      <c r="H98" s="36"/>
      <c r="I98" s="113"/>
      <c r="J98" s="163">
        <f>BK98</f>
        <v>0</v>
      </c>
      <c r="K98" s="36"/>
      <c r="L98" s="39"/>
      <c r="M98" s="68"/>
      <c r="N98" s="69"/>
      <c r="O98" s="69"/>
      <c r="P98" s="164">
        <f>P99+P264</f>
        <v>0</v>
      </c>
      <c r="Q98" s="69"/>
      <c r="R98" s="164">
        <f>R99+R264</f>
        <v>3622.8271996000003</v>
      </c>
      <c r="S98" s="69"/>
      <c r="T98" s="165">
        <f>T99+T264</f>
        <v>3.7460999999999998</v>
      </c>
      <c r="AT98" s="17" t="s">
        <v>77</v>
      </c>
      <c r="AU98" s="17" t="s">
        <v>118</v>
      </c>
      <c r="BK98" s="166">
        <f>BK99+BK264</f>
        <v>0</v>
      </c>
    </row>
    <row r="99" spans="2:65" s="11" customFormat="1" ht="25.9" customHeight="1">
      <c r="B99" s="167"/>
      <c r="C99" s="168"/>
      <c r="D99" s="169" t="s">
        <v>77</v>
      </c>
      <c r="E99" s="170" t="s">
        <v>209</v>
      </c>
      <c r="F99" s="170" t="s">
        <v>210</v>
      </c>
      <c r="G99" s="168"/>
      <c r="H99" s="168"/>
      <c r="I99" s="171"/>
      <c r="J99" s="172">
        <f>BK99</f>
        <v>0</v>
      </c>
      <c r="K99" s="168"/>
      <c r="L99" s="173"/>
      <c r="M99" s="174"/>
      <c r="N99" s="175"/>
      <c r="O99" s="175"/>
      <c r="P99" s="176">
        <f>P100+P190+P195+P216+P246+P249+P251+P254+P257+P262</f>
        <v>0</v>
      </c>
      <c r="Q99" s="175"/>
      <c r="R99" s="176">
        <f>R100+R190+R195+R216+R246+R249+R251+R254+R257+R262</f>
        <v>3622.2359396000002</v>
      </c>
      <c r="S99" s="175"/>
      <c r="T99" s="177">
        <f>T100+T190+T195+T216+T246+T249+T251+T254+T257+T262</f>
        <v>3.7460999999999998</v>
      </c>
      <c r="AR99" s="178" t="s">
        <v>86</v>
      </c>
      <c r="AT99" s="179" t="s">
        <v>77</v>
      </c>
      <c r="AU99" s="179" t="s">
        <v>78</v>
      </c>
      <c r="AY99" s="178" t="s">
        <v>138</v>
      </c>
      <c r="BK99" s="180">
        <f>BK100+BK190+BK195+BK216+BK246+BK249+BK251+BK254+BK257+BK262</f>
        <v>0</v>
      </c>
    </row>
    <row r="100" spans="2:65" s="11" customFormat="1" ht="22.9" customHeight="1">
      <c r="B100" s="167"/>
      <c r="C100" s="168"/>
      <c r="D100" s="169" t="s">
        <v>77</v>
      </c>
      <c r="E100" s="181" t="s">
        <v>86</v>
      </c>
      <c r="F100" s="181" t="s">
        <v>211</v>
      </c>
      <c r="G100" s="168"/>
      <c r="H100" s="168"/>
      <c r="I100" s="171"/>
      <c r="J100" s="182">
        <f>BK100</f>
        <v>0</v>
      </c>
      <c r="K100" s="168"/>
      <c r="L100" s="173"/>
      <c r="M100" s="174"/>
      <c r="N100" s="175"/>
      <c r="O100" s="175"/>
      <c r="P100" s="176">
        <f>SUM(P101:P189)</f>
        <v>0</v>
      </c>
      <c r="Q100" s="175"/>
      <c r="R100" s="176">
        <f>SUM(R101:R189)</f>
        <v>246.45022699999998</v>
      </c>
      <c r="S100" s="175"/>
      <c r="T100" s="177">
        <f>SUM(T101:T189)</f>
        <v>0</v>
      </c>
      <c r="AR100" s="178" t="s">
        <v>86</v>
      </c>
      <c r="AT100" s="179" t="s">
        <v>77</v>
      </c>
      <c r="AU100" s="179" t="s">
        <v>86</v>
      </c>
      <c r="AY100" s="178" t="s">
        <v>138</v>
      </c>
      <c r="BK100" s="180">
        <f>SUM(BK101:BK189)</f>
        <v>0</v>
      </c>
    </row>
    <row r="101" spans="2:65" s="1" customFormat="1" ht="22.5" customHeight="1">
      <c r="B101" s="35"/>
      <c r="C101" s="183" t="s">
        <v>86</v>
      </c>
      <c r="D101" s="183" t="s">
        <v>141</v>
      </c>
      <c r="E101" s="184" t="s">
        <v>212</v>
      </c>
      <c r="F101" s="185" t="s">
        <v>213</v>
      </c>
      <c r="G101" s="186" t="s">
        <v>214</v>
      </c>
      <c r="H101" s="187">
        <v>1700</v>
      </c>
      <c r="I101" s="188"/>
      <c r="J101" s="189">
        <f>ROUND(I101*H101,2)</f>
        <v>0</v>
      </c>
      <c r="K101" s="185" t="s">
        <v>215</v>
      </c>
      <c r="L101" s="39"/>
      <c r="M101" s="190" t="s">
        <v>32</v>
      </c>
      <c r="N101" s="191" t="s">
        <v>49</v>
      </c>
      <c r="O101" s="61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17" t="s">
        <v>156</v>
      </c>
      <c r="AT101" s="17" t="s">
        <v>141</v>
      </c>
      <c r="AU101" s="17" t="s">
        <v>21</v>
      </c>
      <c r="AY101" s="17" t="s">
        <v>138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7" t="s">
        <v>86</v>
      </c>
      <c r="BK101" s="194">
        <f>ROUND(I101*H101,2)</f>
        <v>0</v>
      </c>
      <c r="BL101" s="17" t="s">
        <v>156</v>
      </c>
      <c r="BM101" s="17" t="s">
        <v>664</v>
      </c>
    </row>
    <row r="102" spans="2:65" s="12" customFormat="1" ht="11.25">
      <c r="B102" s="204"/>
      <c r="C102" s="205"/>
      <c r="D102" s="195" t="s">
        <v>217</v>
      </c>
      <c r="E102" s="206" t="s">
        <v>32</v>
      </c>
      <c r="F102" s="207" t="s">
        <v>665</v>
      </c>
      <c r="G102" s="205"/>
      <c r="H102" s="208">
        <v>1700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217</v>
      </c>
      <c r="AU102" s="214" t="s">
        <v>21</v>
      </c>
      <c r="AV102" s="12" t="s">
        <v>21</v>
      </c>
      <c r="AW102" s="12" t="s">
        <v>39</v>
      </c>
      <c r="AX102" s="12" t="s">
        <v>86</v>
      </c>
      <c r="AY102" s="214" t="s">
        <v>138</v>
      </c>
    </row>
    <row r="103" spans="2:65" s="1" customFormat="1" ht="16.5" customHeight="1">
      <c r="B103" s="35"/>
      <c r="C103" s="183" t="s">
        <v>21</v>
      </c>
      <c r="D103" s="183" t="s">
        <v>141</v>
      </c>
      <c r="E103" s="184" t="s">
        <v>219</v>
      </c>
      <c r="F103" s="185" t="s">
        <v>220</v>
      </c>
      <c r="G103" s="186" t="s">
        <v>214</v>
      </c>
      <c r="H103" s="187">
        <v>1700</v>
      </c>
      <c r="I103" s="188"/>
      <c r="J103" s="189">
        <f>ROUND(I103*H103,2)</f>
        <v>0</v>
      </c>
      <c r="K103" s="185" t="s">
        <v>215</v>
      </c>
      <c r="L103" s="39"/>
      <c r="M103" s="190" t="s">
        <v>32</v>
      </c>
      <c r="N103" s="191" t="s">
        <v>49</v>
      </c>
      <c r="O103" s="61"/>
      <c r="P103" s="192">
        <f>O103*H103</f>
        <v>0</v>
      </c>
      <c r="Q103" s="192">
        <v>1.8000000000000001E-4</v>
      </c>
      <c r="R103" s="192">
        <f>Q103*H103</f>
        <v>0.30599999999999999</v>
      </c>
      <c r="S103" s="192">
        <v>0</v>
      </c>
      <c r="T103" s="193">
        <f>S103*H103</f>
        <v>0</v>
      </c>
      <c r="AR103" s="17" t="s">
        <v>156</v>
      </c>
      <c r="AT103" s="17" t="s">
        <v>141</v>
      </c>
      <c r="AU103" s="17" t="s">
        <v>21</v>
      </c>
      <c r="AY103" s="17" t="s">
        <v>138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7" t="s">
        <v>86</v>
      </c>
      <c r="BK103" s="194">
        <f>ROUND(I103*H103,2)</f>
        <v>0</v>
      </c>
      <c r="BL103" s="17" t="s">
        <v>156</v>
      </c>
      <c r="BM103" s="17" t="s">
        <v>666</v>
      </c>
    </row>
    <row r="104" spans="2:65" s="1" customFormat="1" ht="16.5" customHeight="1">
      <c r="B104" s="35"/>
      <c r="C104" s="183" t="s">
        <v>152</v>
      </c>
      <c r="D104" s="183" t="s">
        <v>141</v>
      </c>
      <c r="E104" s="184" t="s">
        <v>222</v>
      </c>
      <c r="F104" s="185" t="s">
        <v>223</v>
      </c>
      <c r="G104" s="186" t="s">
        <v>224</v>
      </c>
      <c r="H104" s="187">
        <v>20</v>
      </c>
      <c r="I104" s="188"/>
      <c r="J104" s="189">
        <f>ROUND(I104*H104,2)</f>
        <v>0</v>
      </c>
      <c r="K104" s="185" t="s">
        <v>215</v>
      </c>
      <c r="L104" s="39"/>
      <c r="M104" s="190" t="s">
        <v>32</v>
      </c>
      <c r="N104" s="191" t="s">
        <v>49</v>
      </c>
      <c r="O104" s="61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AR104" s="17" t="s">
        <v>156</v>
      </c>
      <c r="AT104" s="17" t="s">
        <v>141</v>
      </c>
      <c r="AU104" s="17" t="s">
        <v>21</v>
      </c>
      <c r="AY104" s="17" t="s">
        <v>138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7" t="s">
        <v>86</v>
      </c>
      <c r="BK104" s="194">
        <f>ROUND(I104*H104,2)</f>
        <v>0</v>
      </c>
      <c r="BL104" s="17" t="s">
        <v>156</v>
      </c>
      <c r="BM104" s="17" t="s">
        <v>667</v>
      </c>
    </row>
    <row r="105" spans="2:65" s="1" customFormat="1" ht="16.5" customHeight="1">
      <c r="B105" s="35"/>
      <c r="C105" s="183" t="s">
        <v>156</v>
      </c>
      <c r="D105" s="183" t="s">
        <v>141</v>
      </c>
      <c r="E105" s="184" t="s">
        <v>226</v>
      </c>
      <c r="F105" s="185" t="s">
        <v>227</v>
      </c>
      <c r="G105" s="186" t="s">
        <v>224</v>
      </c>
      <c r="H105" s="187">
        <v>20</v>
      </c>
      <c r="I105" s="188"/>
      <c r="J105" s="189">
        <f>ROUND(I105*H105,2)</f>
        <v>0</v>
      </c>
      <c r="K105" s="185" t="s">
        <v>215</v>
      </c>
      <c r="L105" s="39"/>
      <c r="M105" s="190" t="s">
        <v>32</v>
      </c>
      <c r="N105" s="191" t="s">
        <v>49</v>
      </c>
      <c r="O105" s="61"/>
      <c r="P105" s="192">
        <f>O105*H105</f>
        <v>0</v>
      </c>
      <c r="Q105" s="192">
        <v>5.0000000000000002E-5</v>
      </c>
      <c r="R105" s="192">
        <f>Q105*H105</f>
        <v>1E-3</v>
      </c>
      <c r="S105" s="192">
        <v>0</v>
      </c>
      <c r="T105" s="193">
        <f>S105*H105</f>
        <v>0</v>
      </c>
      <c r="AR105" s="17" t="s">
        <v>156</v>
      </c>
      <c r="AT105" s="17" t="s">
        <v>141</v>
      </c>
      <c r="AU105" s="17" t="s">
        <v>21</v>
      </c>
      <c r="AY105" s="17" t="s">
        <v>138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7" t="s">
        <v>86</v>
      </c>
      <c r="BK105" s="194">
        <f>ROUND(I105*H105,2)</f>
        <v>0</v>
      </c>
      <c r="BL105" s="17" t="s">
        <v>156</v>
      </c>
      <c r="BM105" s="17" t="s">
        <v>668</v>
      </c>
    </row>
    <row r="106" spans="2:65" s="1" customFormat="1" ht="16.5" customHeight="1">
      <c r="B106" s="35"/>
      <c r="C106" s="183" t="s">
        <v>137</v>
      </c>
      <c r="D106" s="183" t="s">
        <v>141</v>
      </c>
      <c r="E106" s="184" t="s">
        <v>229</v>
      </c>
      <c r="F106" s="185" t="s">
        <v>230</v>
      </c>
      <c r="G106" s="186" t="s">
        <v>231</v>
      </c>
      <c r="H106" s="187">
        <v>575.1</v>
      </c>
      <c r="I106" s="188"/>
      <c r="J106" s="189">
        <f>ROUND(I106*H106,2)</f>
        <v>0</v>
      </c>
      <c r="K106" s="185" t="s">
        <v>215</v>
      </c>
      <c r="L106" s="39"/>
      <c r="M106" s="190" t="s">
        <v>32</v>
      </c>
      <c r="N106" s="191" t="s">
        <v>49</v>
      </c>
      <c r="O106" s="61"/>
      <c r="P106" s="192">
        <f>O106*H106</f>
        <v>0</v>
      </c>
      <c r="Q106" s="192">
        <v>1.559E-2</v>
      </c>
      <c r="R106" s="192">
        <f>Q106*H106</f>
        <v>8.9658090000000001</v>
      </c>
      <c r="S106" s="192">
        <v>0</v>
      </c>
      <c r="T106" s="193">
        <f>S106*H106</f>
        <v>0</v>
      </c>
      <c r="AR106" s="17" t="s">
        <v>156</v>
      </c>
      <c r="AT106" s="17" t="s">
        <v>141</v>
      </c>
      <c r="AU106" s="17" t="s">
        <v>21</v>
      </c>
      <c r="AY106" s="17" t="s">
        <v>138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7" t="s">
        <v>86</v>
      </c>
      <c r="BK106" s="194">
        <f>ROUND(I106*H106,2)</f>
        <v>0</v>
      </c>
      <c r="BL106" s="17" t="s">
        <v>156</v>
      </c>
      <c r="BM106" s="17" t="s">
        <v>669</v>
      </c>
    </row>
    <row r="107" spans="2:65" s="1" customFormat="1" ht="19.5">
      <c r="B107" s="35"/>
      <c r="C107" s="36"/>
      <c r="D107" s="195" t="s">
        <v>185</v>
      </c>
      <c r="E107" s="36"/>
      <c r="F107" s="196" t="s">
        <v>670</v>
      </c>
      <c r="G107" s="36"/>
      <c r="H107" s="36"/>
      <c r="I107" s="113"/>
      <c r="J107" s="36"/>
      <c r="K107" s="36"/>
      <c r="L107" s="39"/>
      <c r="M107" s="197"/>
      <c r="N107" s="61"/>
      <c r="O107" s="61"/>
      <c r="P107" s="61"/>
      <c r="Q107" s="61"/>
      <c r="R107" s="61"/>
      <c r="S107" s="61"/>
      <c r="T107" s="62"/>
      <c r="AT107" s="17" t="s">
        <v>185</v>
      </c>
      <c r="AU107" s="17" t="s">
        <v>21</v>
      </c>
    </row>
    <row r="108" spans="2:65" s="1" customFormat="1" ht="16.5" customHeight="1">
      <c r="B108" s="35"/>
      <c r="C108" s="183" t="s">
        <v>163</v>
      </c>
      <c r="D108" s="183" t="s">
        <v>141</v>
      </c>
      <c r="E108" s="184" t="s">
        <v>234</v>
      </c>
      <c r="F108" s="185" t="s">
        <v>235</v>
      </c>
      <c r="G108" s="186" t="s">
        <v>236</v>
      </c>
      <c r="H108" s="187">
        <v>2088</v>
      </c>
      <c r="I108" s="188"/>
      <c r="J108" s="189">
        <f>ROUND(I108*H108,2)</f>
        <v>0</v>
      </c>
      <c r="K108" s="185" t="s">
        <v>215</v>
      </c>
      <c r="L108" s="39"/>
      <c r="M108" s="190" t="s">
        <v>32</v>
      </c>
      <c r="N108" s="191" t="s">
        <v>49</v>
      </c>
      <c r="O108" s="61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AR108" s="17" t="s">
        <v>156</v>
      </c>
      <c r="AT108" s="17" t="s">
        <v>141</v>
      </c>
      <c r="AU108" s="17" t="s">
        <v>21</v>
      </c>
      <c r="AY108" s="17" t="s">
        <v>138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17" t="s">
        <v>86</v>
      </c>
      <c r="BK108" s="194">
        <f>ROUND(I108*H108,2)</f>
        <v>0</v>
      </c>
      <c r="BL108" s="17" t="s">
        <v>156</v>
      </c>
      <c r="BM108" s="17" t="s">
        <v>671</v>
      </c>
    </row>
    <row r="109" spans="2:65" s="12" customFormat="1" ht="11.25">
      <c r="B109" s="204"/>
      <c r="C109" s="205"/>
      <c r="D109" s="195" t="s">
        <v>217</v>
      </c>
      <c r="E109" s="206" t="s">
        <v>32</v>
      </c>
      <c r="F109" s="207" t="s">
        <v>672</v>
      </c>
      <c r="G109" s="205"/>
      <c r="H109" s="208">
        <v>2088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217</v>
      </c>
      <c r="AU109" s="214" t="s">
        <v>21</v>
      </c>
      <c r="AV109" s="12" t="s">
        <v>21</v>
      </c>
      <c r="AW109" s="12" t="s">
        <v>39</v>
      </c>
      <c r="AX109" s="12" t="s">
        <v>86</v>
      </c>
      <c r="AY109" s="214" t="s">
        <v>138</v>
      </c>
    </row>
    <row r="110" spans="2:65" s="1" customFormat="1" ht="16.5" customHeight="1">
      <c r="B110" s="35"/>
      <c r="C110" s="183" t="s">
        <v>167</v>
      </c>
      <c r="D110" s="183" t="s">
        <v>141</v>
      </c>
      <c r="E110" s="184" t="s">
        <v>239</v>
      </c>
      <c r="F110" s="185" t="s">
        <v>240</v>
      </c>
      <c r="G110" s="186" t="s">
        <v>241</v>
      </c>
      <c r="H110" s="187">
        <v>261</v>
      </c>
      <c r="I110" s="188"/>
      <c r="J110" s="189">
        <f>ROUND(I110*H110,2)</f>
        <v>0</v>
      </c>
      <c r="K110" s="185" t="s">
        <v>215</v>
      </c>
      <c r="L110" s="39"/>
      <c r="M110" s="190" t="s">
        <v>32</v>
      </c>
      <c r="N110" s="191" t="s">
        <v>49</v>
      </c>
      <c r="O110" s="61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17" t="s">
        <v>156</v>
      </c>
      <c r="AT110" s="17" t="s">
        <v>141</v>
      </c>
      <c r="AU110" s="17" t="s">
        <v>21</v>
      </c>
      <c r="AY110" s="17" t="s">
        <v>138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7" t="s">
        <v>86</v>
      </c>
      <c r="BK110" s="194">
        <f>ROUND(I110*H110,2)</f>
        <v>0</v>
      </c>
      <c r="BL110" s="17" t="s">
        <v>156</v>
      </c>
      <c r="BM110" s="17" t="s">
        <v>673</v>
      </c>
    </row>
    <row r="111" spans="2:65" s="1" customFormat="1" ht="22.5" customHeight="1">
      <c r="B111" s="35"/>
      <c r="C111" s="183" t="s">
        <v>171</v>
      </c>
      <c r="D111" s="183" t="s">
        <v>141</v>
      </c>
      <c r="E111" s="184" t="s">
        <v>243</v>
      </c>
      <c r="F111" s="185" t="s">
        <v>244</v>
      </c>
      <c r="G111" s="186" t="s">
        <v>245</v>
      </c>
      <c r="H111" s="187">
        <v>711.7</v>
      </c>
      <c r="I111" s="188"/>
      <c r="J111" s="189">
        <f>ROUND(I111*H111,2)</f>
        <v>0</v>
      </c>
      <c r="K111" s="185" t="s">
        <v>215</v>
      </c>
      <c r="L111" s="39"/>
      <c r="M111" s="190" t="s">
        <v>32</v>
      </c>
      <c r="N111" s="191" t="s">
        <v>49</v>
      </c>
      <c r="O111" s="61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17" t="s">
        <v>156</v>
      </c>
      <c r="AT111" s="17" t="s">
        <v>141</v>
      </c>
      <c r="AU111" s="17" t="s">
        <v>21</v>
      </c>
      <c r="AY111" s="17" t="s">
        <v>138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7" t="s">
        <v>86</v>
      </c>
      <c r="BK111" s="194">
        <f>ROUND(I111*H111,2)</f>
        <v>0</v>
      </c>
      <c r="BL111" s="17" t="s">
        <v>156</v>
      </c>
      <c r="BM111" s="17" t="s">
        <v>674</v>
      </c>
    </row>
    <row r="112" spans="2:65" s="12" customFormat="1" ht="11.25">
      <c r="B112" s="204"/>
      <c r="C112" s="205"/>
      <c r="D112" s="195" t="s">
        <v>217</v>
      </c>
      <c r="E112" s="206" t="s">
        <v>32</v>
      </c>
      <c r="F112" s="207" t="s">
        <v>675</v>
      </c>
      <c r="G112" s="205"/>
      <c r="H112" s="208">
        <v>711.7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217</v>
      </c>
      <c r="AU112" s="214" t="s">
        <v>21</v>
      </c>
      <c r="AV112" s="12" t="s">
        <v>21</v>
      </c>
      <c r="AW112" s="12" t="s">
        <v>39</v>
      </c>
      <c r="AX112" s="12" t="s">
        <v>86</v>
      </c>
      <c r="AY112" s="214" t="s">
        <v>138</v>
      </c>
    </row>
    <row r="113" spans="2:65" s="1" customFormat="1" ht="22.5" customHeight="1">
      <c r="B113" s="35"/>
      <c r="C113" s="183" t="s">
        <v>177</v>
      </c>
      <c r="D113" s="183" t="s">
        <v>141</v>
      </c>
      <c r="E113" s="184" t="s">
        <v>248</v>
      </c>
      <c r="F113" s="185" t="s">
        <v>249</v>
      </c>
      <c r="G113" s="186" t="s">
        <v>245</v>
      </c>
      <c r="H113" s="187">
        <v>228.4</v>
      </c>
      <c r="I113" s="188"/>
      <c r="J113" s="189">
        <f>ROUND(I113*H113,2)</f>
        <v>0</v>
      </c>
      <c r="K113" s="185" t="s">
        <v>215</v>
      </c>
      <c r="L113" s="39"/>
      <c r="M113" s="190" t="s">
        <v>32</v>
      </c>
      <c r="N113" s="191" t="s">
        <v>49</v>
      </c>
      <c r="O113" s="61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17" t="s">
        <v>156</v>
      </c>
      <c r="AT113" s="17" t="s">
        <v>141</v>
      </c>
      <c r="AU113" s="17" t="s">
        <v>21</v>
      </c>
      <c r="AY113" s="17" t="s">
        <v>138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7" t="s">
        <v>86</v>
      </c>
      <c r="BK113" s="194">
        <f>ROUND(I113*H113,2)</f>
        <v>0</v>
      </c>
      <c r="BL113" s="17" t="s">
        <v>156</v>
      </c>
      <c r="BM113" s="17" t="s">
        <v>676</v>
      </c>
    </row>
    <row r="114" spans="2:65" s="12" customFormat="1" ht="11.25">
      <c r="B114" s="204"/>
      <c r="C114" s="205"/>
      <c r="D114" s="195" t="s">
        <v>217</v>
      </c>
      <c r="E114" s="206" t="s">
        <v>32</v>
      </c>
      <c r="F114" s="207" t="s">
        <v>677</v>
      </c>
      <c r="G114" s="205"/>
      <c r="H114" s="208">
        <v>228.4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217</v>
      </c>
      <c r="AU114" s="214" t="s">
        <v>21</v>
      </c>
      <c r="AV114" s="12" t="s">
        <v>21</v>
      </c>
      <c r="AW114" s="12" t="s">
        <v>39</v>
      </c>
      <c r="AX114" s="12" t="s">
        <v>86</v>
      </c>
      <c r="AY114" s="214" t="s">
        <v>138</v>
      </c>
    </row>
    <row r="115" spans="2:65" s="1" customFormat="1" ht="22.5" customHeight="1">
      <c r="B115" s="35"/>
      <c r="C115" s="183" t="s">
        <v>181</v>
      </c>
      <c r="D115" s="183" t="s">
        <v>141</v>
      </c>
      <c r="E115" s="184" t="s">
        <v>252</v>
      </c>
      <c r="F115" s="185" t="s">
        <v>253</v>
      </c>
      <c r="G115" s="186" t="s">
        <v>245</v>
      </c>
      <c r="H115" s="187">
        <v>115</v>
      </c>
      <c r="I115" s="188"/>
      <c r="J115" s="189">
        <f>ROUND(I115*H115,2)</f>
        <v>0</v>
      </c>
      <c r="K115" s="185" t="s">
        <v>215</v>
      </c>
      <c r="L115" s="39"/>
      <c r="M115" s="190" t="s">
        <v>32</v>
      </c>
      <c r="N115" s="191" t="s">
        <v>49</v>
      </c>
      <c r="O115" s="61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AR115" s="17" t="s">
        <v>156</v>
      </c>
      <c r="AT115" s="17" t="s">
        <v>141</v>
      </c>
      <c r="AU115" s="17" t="s">
        <v>21</v>
      </c>
      <c r="AY115" s="17" t="s">
        <v>138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7" t="s">
        <v>86</v>
      </c>
      <c r="BK115" s="194">
        <f>ROUND(I115*H115,2)</f>
        <v>0</v>
      </c>
      <c r="BL115" s="17" t="s">
        <v>156</v>
      </c>
      <c r="BM115" s="17" t="s">
        <v>678</v>
      </c>
    </row>
    <row r="116" spans="2:65" s="12" customFormat="1" ht="11.25">
      <c r="B116" s="204"/>
      <c r="C116" s="205"/>
      <c r="D116" s="195" t="s">
        <v>217</v>
      </c>
      <c r="E116" s="206" t="s">
        <v>32</v>
      </c>
      <c r="F116" s="207" t="s">
        <v>679</v>
      </c>
      <c r="G116" s="205"/>
      <c r="H116" s="208">
        <v>115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217</v>
      </c>
      <c r="AU116" s="214" t="s">
        <v>21</v>
      </c>
      <c r="AV116" s="12" t="s">
        <v>21</v>
      </c>
      <c r="AW116" s="12" t="s">
        <v>39</v>
      </c>
      <c r="AX116" s="12" t="s">
        <v>86</v>
      </c>
      <c r="AY116" s="214" t="s">
        <v>138</v>
      </c>
    </row>
    <row r="117" spans="2:65" s="1" customFormat="1" ht="16.5" customHeight="1">
      <c r="B117" s="35"/>
      <c r="C117" s="183" t="s">
        <v>187</v>
      </c>
      <c r="D117" s="183" t="s">
        <v>141</v>
      </c>
      <c r="E117" s="184" t="s">
        <v>256</v>
      </c>
      <c r="F117" s="185" t="s">
        <v>257</v>
      </c>
      <c r="G117" s="186" t="s">
        <v>245</v>
      </c>
      <c r="H117" s="187">
        <v>2024.6</v>
      </c>
      <c r="I117" s="188"/>
      <c r="J117" s="189">
        <f>ROUND(I117*H117,2)</f>
        <v>0</v>
      </c>
      <c r="K117" s="185" t="s">
        <v>215</v>
      </c>
      <c r="L117" s="39"/>
      <c r="M117" s="190" t="s">
        <v>32</v>
      </c>
      <c r="N117" s="191" t="s">
        <v>49</v>
      </c>
      <c r="O117" s="61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17" t="s">
        <v>156</v>
      </c>
      <c r="AT117" s="17" t="s">
        <v>141</v>
      </c>
      <c r="AU117" s="17" t="s">
        <v>21</v>
      </c>
      <c r="AY117" s="17" t="s">
        <v>138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7" t="s">
        <v>86</v>
      </c>
      <c r="BK117" s="194">
        <f>ROUND(I117*H117,2)</f>
        <v>0</v>
      </c>
      <c r="BL117" s="17" t="s">
        <v>156</v>
      </c>
      <c r="BM117" s="17" t="s">
        <v>680</v>
      </c>
    </row>
    <row r="118" spans="2:65" s="12" customFormat="1" ht="11.25">
      <c r="B118" s="204"/>
      <c r="C118" s="205"/>
      <c r="D118" s="195" t="s">
        <v>217</v>
      </c>
      <c r="E118" s="206" t="s">
        <v>32</v>
      </c>
      <c r="F118" s="207" t="s">
        <v>681</v>
      </c>
      <c r="G118" s="205"/>
      <c r="H118" s="208">
        <v>2023.1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217</v>
      </c>
      <c r="AU118" s="214" t="s">
        <v>21</v>
      </c>
      <c r="AV118" s="12" t="s">
        <v>21</v>
      </c>
      <c r="AW118" s="12" t="s">
        <v>39</v>
      </c>
      <c r="AX118" s="12" t="s">
        <v>78</v>
      </c>
      <c r="AY118" s="214" t="s">
        <v>138</v>
      </c>
    </row>
    <row r="119" spans="2:65" s="12" customFormat="1" ht="11.25">
      <c r="B119" s="204"/>
      <c r="C119" s="205"/>
      <c r="D119" s="195" t="s">
        <v>217</v>
      </c>
      <c r="E119" s="206" t="s">
        <v>32</v>
      </c>
      <c r="F119" s="207" t="s">
        <v>682</v>
      </c>
      <c r="G119" s="205"/>
      <c r="H119" s="208">
        <v>1.5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217</v>
      </c>
      <c r="AU119" s="214" t="s">
        <v>21</v>
      </c>
      <c r="AV119" s="12" t="s">
        <v>21</v>
      </c>
      <c r="AW119" s="12" t="s">
        <v>39</v>
      </c>
      <c r="AX119" s="12" t="s">
        <v>78</v>
      </c>
      <c r="AY119" s="214" t="s">
        <v>138</v>
      </c>
    </row>
    <row r="120" spans="2:65" s="13" customFormat="1" ht="11.25">
      <c r="B120" s="215"/>
      <c r="C120" s="216"/>
      <c r="D120" s="195" t="s">
        <v>217</v>
      </c>
      <c r="E120" s="217" t="s">
        <v>32</v>
      </c>
      <c r="F120" s="218" t="s">
        <v>261</v>
      </c>
      <c r="G120" s="216"/>
      <c r="H120" s="219">
        <v>2024.6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217</v>
      </c>
      <c r="AU120" s="225" t="s">
        <v>21</v>
      </c>
      <c r="AV120" s="13" t="s">
        <v>156</v>
      </c>
      <c r="AW120" s="13" t="s">
        <v>39</v>
      </c>
      <c r="AX120" s="13" t="s">
        <v>86</v>
      </c>
      <c r="AY120" s="225" t="s">
        <v>138</v>
      </c>
    </row>
    <row r="121" spans="2:65" s="1" customFormat="1" ht="22.5" customHeight="1">
      <c r="B121" s="35"/>
      <c r="C121" s="183" t="s">
        <v>262</v>
      </c>
      <c r="D121" s="183" t="s">
        <v>141</v>
      </c>
      <c r="E121" s="184" t="s">
        <v>263</v>
      </c>
      <c r="F121" s="185" t="s">
        <v>264</v>
      </c>
      <c r="G121" s="186" t="s">
        <v>245</v>
      </c>
      <c r="H121" s="187">
        <v>42</v>
      </c>
      <c r="I121" s="188"/>
      <c r="J121" s="189">
        <f>ROUND(I121*H121,2)</f>
        <v>0</v>
      </c>
      <c r="K121" s="185" t="s">
        <v>215</v>
      </c>
      <c r="L121" s="39"/>
      <c r="M121" s="190" t="s">
        <v>32</v>
      </c>
      <c r="N121" s="191" t="s">
        <v>49</v>
      </c>
      <c r="O121" s="61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AR121" s="17" t="s">
        <v>156</v>
      </c>
      <c r="AT121" s="17" t="s">
        <v>141</v>
      </c>
      <c r="AU121" s="17" t="s">
        <v>21</v>
      </c>
      <c r="AY121" s="17" t="s">
        <v>138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7" t="s">
        <v>86</v>
      </c>
      <c r="BK121" s="194">
        <f>ROUND(I121*H121,2)</f>
        <v>0</v>
      </c>
      <c r="BL121" s="17" t="s">
        <v>156</v>
      </c>
      <c r="BM121" s="17" t="s">
        <v>683</v>
      </c>
    </row>
    <row r="122" spans="2:65" s="12" customFormat="1" ht="11.25">
      <c r="B122" s="204"/>
      <c r="C122" s="205"/>
      <c r="D122" s="195" t="s">
        <v>217</v>
      </c>
      <c r="E122" s="206" t="s">
        <v>32</v>
      </c>
      <c r="F122" s="207" t="s">
        <v>266</v>
      </c>
      <c r="G122" s="205"/>
      <c r="H122" s="208">
        <v>42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217</v>
      </c>
      <c r="AU122" s="214" t="s">
        <v>21</v>
      </c>
      <c r="AV122" s="12" t="s">
        <v>21</v>
      </c>
      <c r="AW122" s="12" t="s">
        <v>39</v>
      </c>
      <c r="AX122" s="12" t="s">
        <v>86</v>
      </c>
      <c r="AY122" s="214" t="s">
        <v>138</v>
      </c>
    </row>
    <row r="123" spans="2:65" s="1" customFormat="1" ht="16.5" customHeight="1">
      <c r="B123" s="35"/>
      <c r="C123" s="183" t="s">
        <v>267</v>
      </c>
      <c r="D123" s="183" t="s">
        <v>141</v>
      </c>
      <c r="E123" s="184" t="s">
        <v>268</v>
      </c>
      <c r="F123" s="185" t="s">
        <v>269</v>
      </c>
      <c r="G123" s="186" t="s">
        <v>231</v>
      </c>
      <c r="H123" s="187">
        <v>626.1</v>
      </c>
      <c r="I123" s="188"/>
      <c r="J123" s="189">
        <f>ROUND(I123*H123,2)</f>
        <v>0</v>
      </c>
      <c r="K123" s="185" t="s">
        <v>215</v>
      </c>
      <c r="L123" s="39"/>
      <c r="M123" s="190" t="s">
        <v>32</v>
      </c>
      <c r="N123" s="191" t="s">
        <v>49</v>
      </c>
      <c r="O123" s="61"/>
      <c r="P123" s="192">
        <f>O123*H123</f>
        <v>0</v>
      </c>
      <c r="Q123" s="192">
        <v>1.33E-3</v>
      </c>
      <c r="R123" s="192">
        <f>Q123*H123</f>
        <v>0.83271300000000004</v>
      </c>
      <c r="S123" s="192">
        <v>0</v>
      </c>
      <c r="T123" s="193">
        <f>S123*H123</f>
        <v>0</v>
      </c>
      <c r="AR123" s="17" t="s">
        <v>156</v>
      </c>
      <c r="AT123" s="17" t="s">
        <v>141</v>
      </c>
      <c r="AU123" s="17" t="s">
        <v>21</v>
      </c>
      <c r="AY123" s="17" t="s">
        <v>138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7" t="s">
        <v>86</v>
      </c>
      <c r="BK123" s="194">
        <f>ROUND(I123*H123,2)</f>
        <v>0</v>
      </c>
      <c r="BL123" s="17" t="s">
        <v>156</v>
      </c>
      <c r="BM123" s="17" t="s">
        <v>684</v>
      </c>
    </row>
    <row r="124" spans="2:65" s="12" customFormat="1" ht="11.25">
      <c r="B124" s="204"/>
      <c r="C124" s="205"/>
      <c r="D124" s="195" t="s">
        <v>217</v>
      </c>
      <c r="E124" s="206" t="s">
        <v>32</v>
      </c>
      <c r="F124" s="207" t="s">
        <v>685</v>
      </c>
      <c r="G124" s="205"/>
      <c r="H124" s="208">
        <v>626.1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217</v>
      </c>
      <c r="AU124" s="214" t="s">
        <v>21</v>
      </c>
      <c r="AV124" s="12" t="s">
        <v>21</v>
      </c>
      <c r="AW124" s="12" t="s">
        <v>39</v>
      </c>
      <c r="AX124" s="12" t="s">
        <v>86</v>
      </c>
      <c r="AY124" s="214" t="s">
        <v>138</v>
      </c>
    </row>
    <row r="125" spans="2:65" s="1" customFormat="1" ht="16.5" customHeight="1">
      <c r="B125" s="35"/>
      <c r="C125" s="226" t="s">
        <v>272</v>
      </c>
      <c r="D125" s="226" t="s">
        <v>273</v>
      </c>
      <c r="E125" s="227" t="s">
        <v>274</v>
      </c>
      <c r="F125" s="228" t="s">
        <v>275</v>
      </c>
      <c r="G125" s="229" t="s">
        <v>276</v>
      </c>
      <c r="H125" s="230">
        <v>5.0220000000000002</v>
      </c>
      <c r="I125" s="231"/>
      <c r="J125" s="232">
        <f>ROUND(I125*H125,2)</f>
        <v>0</v>
      </c>
      <c r="K125" s="228" t="s">
        <v>215</v>
      </c>
      <c r="L125" s="233"/>
      <c r="M125" s="234" t="s">
        <v>32</v>
      </c>
      <c r="N125" s="235" t="s">
        <v>49</v>
      </c>
      <c r="O125" s="61"/>
      <c r="P125" s="192">
        <f>O125*H125</f>
        <v>0</v>
      </c>
      <c r="Q125" s="192">
        <v>1</v>
      </c>
      <c r="R125" s="192">
        <f>Q125*H125</f>
        <v>5.0220000000000002</v>
      </c>
      <c r="S125" s="192">
        <v>0</v>
      </c>
      <c r="T125" s="193">
        <f>S125*H125</f>
        <v>0</v>
      </c>
      <c r="AR125" s="17" t="s">
        <v>171</v>
      </c>
      <c r="AT125" s="17" t="s">
        <v>273</v>
      </c>
      <c r="AU125" s="17" t="s">
        <v>21</v>
      </c>
      <c r="AY125" s="17" t="s">
        <v>138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7" t="s">
        <v>86</v>
      </c>
      <c r="BK125" s="194">
        <f>ROUND(I125*H125,2)</f>
        <v>0</v>
      </c>
      <c r="BL125" s="17" t="s">
        <v>156</v>
      </c>
      <c r="BM125" s="17" t="s">
        <v>686</v>
      </c>
    </row>
    <row r="126" spans="2:65" s="12" customFormat="1" ht="11.25">
      <c r="B126" s="204"/>
      <c r="C126" s="205"/>
      <c r="D126" s="195" t="s">
        <v>217</v>
      </c>
      <c r="E126" s="206" t="s">
        <v>32</v>
      </c>
      <c r="F126" s="207" t="s">
        <v>278</v>
      </c>
      <c r="G126" s="205"/>
      <c r="H126" s="208">
        <v>5.0220000000000002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217</v>
      </c>
      <c r="AU126" s="214" t="s">
        <v>21</v>
      </c>
      <c r="AV126" s="12" t="s">
        <v>21</v>
      </c>
      <c r="AW126" s="12" t="s">
        <v>39</v>
      </c>
      <c r="AX126" s="12" t="s">
        <v>86</v>
      </c>
      <c r="AY126" s="214" t="s">
        <v>138</v>
      </c>
    </row>
    <row r="127" spans="2:65" s="1" customFormat="1" ht="16.5" customHeight="1">
      <c r="B127" s="35"/>
      <c r="C127" s="183" t="s">
        <v>8</v>
      </c>
      <c r="D127" s="183" t="s">
        <v>141</v>
      </c>
      <c r="E127" s="184" t="s">
        <v>279</v>
      </c>
      <c r="F127" s="185" t="s">
        <v>280</v>
      </c>
      <c r="G127" s="186" t="s">
        <v>231</v>
      </c>
      <c r="H127" s="187">
        <v>626.1</v>
      </c>
      <c r="I127" s="188"/>
      <c r="J127" s="189">
        <f>ROUND(I127*H127,2)</f>
        <v>0</v>
      </c>
      <c r="K127" s="185" t="s">
        <v>215</v>
      </c>
      <c r="L127" s="39"/>
      <c r="M127" s="190" t="s">
        <v>32</v>
      </c>
      <c r="N127" s="191" t="s">
        <v>49</v>
      </c>
      <c r="O127" s="61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AR127" s="17" t="s">
        <v>156</v>
      </c>
      <c r="AT127" s="17" t="s">
        <v>141</v>
      </c>
      <c r="AU127" s="17" t="s">
        <v>21</v>
      </c>
      <c r="AY127" s="17" t="s">
        <v>138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7" t="s">
        <v>86</v>
      </c>
      <c r="BK127" s="194">
        <f>ROUND(I127*H127,2)</f>
        <v>0</v>
      </c>
      <c r="BL127" s="17" t="s">
        <v>156</v>
      </c>
      <c r="BM127" s="17" t="s">
        <v>687</v>
      </c>
    </row>
    <row r="128" spans="2:65" s="1" customFormat="1" ht="16.5" customHeight="1">
      <c r="B128" s="35"/>
      <c r="C128" s="183" t="s">
        <v>282</v>
      </c>
      <c r="D128" s="183" t="s">
        <v>141</v>
      </c>
      <c r="E128" s="184" t="s">
        <v>283</v>
      </c>
      <c r="F128" s="185" t="s">
        <v>284</v>
      </c>
      <c r="G128" s="186" t="s">
        <v>214</v>
      </c>
      <c r="H128" s="187">
        <v>626.1</v>
      </c>
      <c r="I128" s="188"/>
      <c r="J128" s="189">
        <f>ROUND(I128*H128,2)</f>
        <v>0</v>
      </c>
      <c r="K128" s="185" t="s">
        <v>215</v>
      </c>
      <c r="L128" s="39"/>
      <c r="M128" s="190" t="s">
        <v>32</v>
      </c>
      <c r="N128" s="191" t="s">
        <v>49</v>
      </c>
      <c r="O128" s="61"/>
      <c r="P128" s="192">
        <f>O128*H128</f>
        <v>0</v>
      </c>
      <c r="Q128" s="192">
        <v>2.9440000000000001E-2</v>
      </c>
      <c r="R128" s="192">
        <f>Q128*H128</f>
        <v>18.432384000000003</v>
      </c>
      <c r="S128" s="192">
        <v>0</v>
      </c>
      <c r="T128" s="193">
        <f>S128*H128</f>
        <v>0</v>
      </c>
      <c r="AR128" s="17" t="s">
        <v>156</v>
      </c>
      <c r="AT128" s="17" t="s">
        <v>141</v>
      </c>
      <c r="AU128" s="17" t="s">
        <v>21</v>
      </c>
      <c r="AY128" s="17" t="s">
        <v>138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7" t="s">
        <v>86</v>
      </c>
      <c r="BK128" s="194">
        <f>ROUND(I128*H128,2)</f>
        <v>0</v>
      </c>
      <c r="BL128" s="17" t="s">
        <v>156</v>
      </c>
      <c r="BM128" s="17" t="s">
        <v>688</v>
      </c>
    </row>
    <row r="129" spans="2:65" s="1" customFormat="1" ht="22.5" customHeight="1">
      <c r="B129" s="35"/>
      <c r="C129" s="183" t="s">
        <v>286</v>
      </c>
      <c r="D129" s="183" t="s">
        <v>141</v>
      </c>
      <c r="E129" s="184" t="s">
        <v>287</v>
      </c>
      <c r="F129" s="185" t="s">
        <v>288</v>
      </c>
      <c r="G129" s="186" t="s">
        <v>245</v>
      </c>
      <c r="H129" s="187">
        <v>1011.55</v>
      </c>
      <c r="I129" s="188"/>
      <c r="J129" s="189">
        <f>ROUND(I129*H129,2)</f>
        <v>0</v>
      </c>
      <c r="K129" s="185" t="s">
        <v>215</v>
      </c>
      <c r="L129" s="39"/>
      <c r="M129" s="190" t="s">
        <v>32</v>
      </c>
      <c r="N129" s="191" t="s">
        <v>49</v>
      </c>
      <c r="O129" s="61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17" t="s">
        <v>156</v>
      </c>
      <c r="AT129" s="17" t="s">
        <v>141</v>
      </c>
      <c r="AU129" s="17" t="s">
        <v>21</v>
      </c>
      <c r="AY129" s="17" t="s">
        <v>138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7" t="s">
        <v>86</v>
      </c>
      <c r="BK129" s="194">
        <f>ROUND(I129*H129,2)</f>
        <v>0</v>
      </c>
      <c r="BL129" s="17" t="s">
        <v>156</v>
      </c>
      <c r="BM129" s="17" t="s">
        <v>689</v>
      </c>
    </row>
    <row r="130" spans="2:65" s="12" customFormat="1" ht="11.25">
      <c r="B130" s="204"/>
      <c r="C130" s="205"/>
      <c r="D130" s="195" t="s">
        <v>217</v>
      </c>
      <c r="E130" s="206" t="s">
        <v>32</v>
      </c>
      <c r="F130" s="207" t="s">
        <v>690</v>
      </c>
      <c r="G130" s="205"/>
      <c r="H130" s="208">
        <v>1011.55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217</v>
      </c>
      <c r="AU130" s="214" t="s">
        <v>21</v>
      </c>
      <c r="AV130" s="12" t="s">
        <v>21</v>
      </c>
      <c r="AW130" s="12" t="s">
        <v>39</v>
      </c>
      <c r="AX130" s="12" t="s">
        <v>86</v>
      </c>
      <c r="AY130" s="214" t="s">
        <v>138</v>
      </c>
    </row>
    <row r="131" spans="2:65" s="1" customFormat="1" ht="22.5" customHeight="1">
      <c r="B131" s="35"/>
      <c r="C131" s="183" t="s">
        <v>291</v>
      </c>
      <c r="D131" s="183" t="s">
        <v>141</v>
      </c>
      <c r="E131" s="184" t="s">
        <v>292</v>
      </c>
      <c r="F131" s="185" t="s">
        <v>293</v>
      </c>
      <c r="G131" s="186" t="s">
        <v>224</v>
      </c>
      <c r="H131" s="187">
        <v>20</v>
      </c>
      <c r="I131" s="188"/>
      <c r="J131" s="189">
        <f>ROUND(I131*H131,2)</f>
        <v>0</v>
      </c>
      <c r="K131" s="185" t="s">
        <v>215</v>
      </c>
      <c r="L131" s="39"/>
      <c r="M131" s="190" t="s">
        <v>32</v>
      </c>
      <c r="N131" s="191" t="s">
        <v>49</v>
      </c>
      <c r="O131" s="61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17" t="s">
        <v>156</v>
      </c>
      <c r="AT131" s="17" t="s">
        <v>141</v>
      </c>
      <c r="AU131" s="17" t="s">
        <v>21</v>
      </c>
      <c r="AY131" s="17" t="s">
        <v>138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7" t="s">
        <v>86</v>
      </c>
      <c r="BK131" s="194">
        <f>ROUND(I131*H131,2)</f>
        <v>0</v>
      </c>
      <c r="BL131" s="17" t="s">
        <v>156</v>
      </c>
      <c r="BM131" s="17" t="s">
        <v>691</v>
      </c>
    </row>
    <row r="132" spans="2:65" s="1" customFormat="1" ht="22.5" customHeight="1">
      <c r="B132" s="35"/>
      <c r="C132" s="183" t="s">
        <v>295</v>
      </c>
      <c r="D132" s="183" t="s">
        <v>141</v>
      </c>
      <c r="E132" s="184" t="s">
        <v>296</v>
      </c>
      <c r="F132" s="185" t="s">
        <v>297</v>
      </c>
      <c r="G132" s="186" t="s">
        <v>245</v>
      </c>
      <c r="H132" s="187">
        <v>2519.0050000000001</v>
      </c>
      <c r="I132" s="188"/>
      <c r="J132" s="189">
        <f>ROUND(I132*H132,2)</f>
        <v>0</v>
      </c>
      <c r="K132" s="185" t="s">
        <v>215</v>
      </c>
      <c r="L132" s="39"/>
      <c r="M132" s="190" t="s">
        <v>32</v>
      </c>
      <c r="N132" s="191" t="s">
        <v>49</v>
      </c>
      <c r="O132" s="61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17" t="s">
        <v>156</v>
      </c>
      <c r="AT132" s="17" t="s">
        <v>141</v>
      </c>
      <c r="AU132" s="17" t="s">
        <v>21</v>
      </c>
      <c r="AY132" s="17" t="s">
        <v>138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7" t="s">
        <v>86</v>
      </c>
      <c r="BK132" s="194">
        <f>ROUND(I132*H132,2)</f>
        <v>0</v>
      </c>
      <c r="BL132" s="17" t="s">
        <v>156</v>
      </c>
      <c r="BM132" s="17" t="s">
        <v>692</v>
      </c>
    </row>
    <row r="133" spans="2:65" s="12" customFormat="1" ht="11.25">
      <c r="B133" s="204"/>
      <c r="C133" s="205"/>
      <c r="D133" s="195" t="s">
        <v>217</v>
      </c>
      <c r="E133" s="206" t="s">
        <v>32</v>
      </c>
      <c r="F133" s="207" t="s">
        <v>693</v>
      </c>
      <c r="G133" s="205"/>
      <c r="H133" s="208">
        <v>711.7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217</v>
      </c>
      <c r="AU133" s="214" t="s">
        <v>21</v>
      </c>
      <c r="AV133" s="12" t="s">
        <v>21</v>
      </c>
      <c r="AW133" s="12" t="s">
        <v>39</v>
      </c>
      <c r="AX133" s="12" t="s">
        <v>78</v>
      </c>
      <c r="AY133" s="214" t="s">
        <v>138</v>
      </c>
    </row>
    <row r="134" spans="2:65" s="12" customFormat="1" ht="11.25">
      <c r="B134" s="204"/>
      <c r="C134" s="205"/>
      <c r="D134" s="195" t="s">
        <v>217</v>
      </c>
      <c r="E134" s="206" t="s">
        <v>32</v>
      </c>
      <c r="F134" s="207" t="s">
        <v>694</v>
      </c>
      <c r="G134" s="205"/>
      <c r="H134" s="208">
        <v>1012.3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217</v>
      </c>
      <c r="AU134" s="214" t="s">
        <v>21</v>
      </c>
      <c r="AV134" s="12" t="s">
        <v>21</v>
      </c>
      <c r="AW134" s="12" t="s">
        <v>39</v>
      </c>
      <c r="AX134" s="12" t="s">
        <v>78</v>
      </c>
      <c r="AY134" s="214" t="s">
        <v>138</v>
      </c>
    </row>
    <row r="135" spans="2:65" s="12" customFormat="1" ht="11.25">
      <c r="B135" s="204"/>
      <c r="C135" s="205"/>
      <c r="D135" s="195" t="s">
        <v>217</v>
      </c>
      <c r="E135" s="206" t="s">
        <v>32</v>
      </c>
      <c r="F135" s="207" t="s">
        <v>695</v>
      </c>
      <c r="G135" s="205"/>
      <c r="H135" s="208">
        <v>115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217</v>
      </c>
      <c r="AU135" s="214" t="s">
        <v>21</v>
      </c>
      <c r="AV135" s="12" t="s">
        <v>21</v>
      </c>
      <c r="AW135" s="12" t="s">
        <v>39</v>
      </c>
      <c r="AX135" s="12" t="s">
        <v>78</v>
      </c>
      <c r="AY135" s="214" t="s">
        <v>138</v>
      </c>
    </row>
    <row r="136" spans="2:65" s="12" customFormat="1" ht="11.25">
      <c r="B136" s="204"/>
      <c r="C136" s="205"/>
      <c r="D136" s="195" t="s">
        <v>217</v>
      </c>
      <c r="E136" s="206" t="s">
        <v>32</v>
      </c>
      <c r="F136" s="207" t="s">
        <v>677</v>
      </c>
      <c r="G136" s="205"/>
      <c r="H136" s="208">
        <v>228.4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217</v>
      </c>
      <c r="AU136" s="214" t="s">
        <v>21</v>
      </c>
      <c r="AV136" s="12" t="s">
        <v>21</v>
      </c>
      <c r="AW136" s="12" t="s">
        <v>39</v>
      </c>
      <c r="AX136" s="12" t="s">
        <v>78</v>
      </c>
      <c r="AY136" s="214" t="s">
        <v>138</v>
      </c>
    </row>
    <row r="137" spans="2:65" s="14" customFormat="1" ht="11.25">
      <c r="B137" s="236"/>
      <c r="C137" s="237"/>
      <c r="D137" s="195" t="s">
        <v>217</v>
      </c>
      <c r="E137" s="238" t="s">
        <v>32</v>
      </c>
      <c r="F137" s="239" t="s">
        <v>302</v>
      </c>
      <c r="G137" s="237"/>
      <c r="H137" s="240">
        <v>2067.4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AT137" s="246" t="s">
        <v>217</v>
      </c>
      <c r="AU137" s="246" t="s">
        <v>21</v>
      </c>
      <c r="AV137" s="14" t="s">
        <v>152</v>
      </c>
      <c r="AW137" s="14" t="s">
        <v>39</v>
      </c>
      <c r="AX137" s="14" t="s">
        <v>78</v>
      </c>
      <c r="AY137" s="246" t="s">
        <v>138</v>
      </c>
    </row>
    <row r="138" spans="2:65" s="12" customFormat="1" ht="11.25">
      <c r="B138" s="204"/>
      <c r="C138" s="205"/>
      <c r="D138" s="195" t="s">
        <v>217</v>
      </c>
      <c r="E138" s="206" t="s">
        <v>32</v>
      </c>
      <c r="F138" s="207" t="s">
        <v>696</v>
      </c>
      <c r="G138" s="205"/>
      <c r="H138" s="208">
        <v>451.60500000000002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217</v>
      </c>
      <c r="AU138" s="214" t="s">
        <v>21</v>
      </c>
      <c r="AV138" s="12" t="s">
        <v>21</v>
      </c>
      <c r="AW138" s="12" t="s">
        <v>39</v>
      </c>
      <c r="AX138" s="12" t="s">
        <v>78</v>
      </c>
      <c r="AY138" s="214" t="s">
        <v>138</v>
      </c>
    </row>
    <row r="139" spans="2:65" s="14" customFormat="1" ht="11.25">
      <c r="B139" s="236"/>
      <c r="C139" s="237"/>
      <c r="D139" s="195" t="s">
        <v>217</v>
      </c>
      <c r="E139" s="238" t="s">
        <v>191</v>
      </c>
      <c r="F139" s="239" t="s">
        <v>302</v>
      </c>
      <c r="G139" s="237"/>
      <c r="H139" s="240">
        <v>451.60500000000002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AT139" s="246" t="s">
        <v>217</v>
      </c>
      <c r="AU139" s="246" t="s">
        <v>21</v>
      </c>
      <c r="AV139" s="14" t="s">
        <v>152</v>
      </c>
      <c r="AW139" s="14" t="s">
        <v>39</v>
      </c>
      <c r="AX139" s="14" t="s">
        <v>78</v>
      </c>
      <c r="AY139" s="246" t="s">
        <v>138</v>
      </c>
    </row>
    <row r="140" spans="2:65" s="13" customFormat="1" ht="11.25">
      <c r="B140" s="215"/>
      <c r="C140" s="216"/>
      <c r="D140" s="195" t="s">
        <v>217</v>
      </c>
      <c r="E140" s="217" t="s">
        <v>32</v>
      </c>
      <c r="F140" s="218" t="s">
        <v>261</v>
      </c>
      <c r="G140" s="216"/>
      <c r="H140" s="219">
        <v>2519.0050000000001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217</v>
      </c>
      <c r="AU140" s="225" t="s">
        <v>21</v>
      </c>
      <c r="AV140" s="13" t="s">
        <v>156</v>
      </c>
      <c r="AW140" s="13" t="s">
        <v>39</v>
      </c>
      <c r="AX140" s="13" t="s">
        <v>86</v>
      </c>
      <c r="AY140" s="225" t="s">
        <v>138</v>
      </c>
    </row>
    <row r="141" spans="2:65" s="1" customFormat="1" ht="22.5" customHeight="1">
      <c r="B141" s="35"/>
      <c r="C141" s="183" t="s">
        <v>304</v>
      </c>
      <c r="D141" s="183" t="s">
        <v>141</v>
      </c>
      <c r="E141" s="184" t="s">
        <v>305</v>
      </c>
      <c r="F141" s="185" t="s">
        <v>306</v>
      </c>
      <c r="G141" s="186" t="s">
        <v>245</v>
      </c>
      <c r="H141" s="187">
        <v>900.2</v>
      </c>
      <c r="I141" s="188"/>
      <c r="J141" s="189">
        <f>ROUND(I141*H141,2)</f>
        <v>0</v>
      </c>
      <c r="K141" s="185" t="s">
        <v>215</v>
      </c>
      <c r="L141" s="39"/>
      <c r="M141" s="190" t="s">
        <v>32</v>
      </c>
      <c r="N141" s="191" t="s">
        <v>49</v>
      </c>
      <c r="O141" s="61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AR141" s="17" t="s">
        <v>156</v>
      </c>
      <c r="AT141" s="17" t="s">
        <v>141</v>
      </c>
      <c r="AU141" s="17" t="s">
        <v>21</v>
      </c>
      <c r="AY141" s="17" t="s">
        <v>138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7" t="s">
        <v>86</v>
      </c>
      <c r="BK141" s="194">
        <f>ROUND(I141*H141,2)</f>
        <v>0</v>
      </c>
      <c r="BL141" s="17" t="s">
        <v>156</v>
      </c>
      <c r="BM141" s="17" t="s">
        <v>697</v>
      </c>
    </row>
    <row r="142" spans="2:65" s="12" customFormat="1" ht="11.25">
      <c r="B142" s="204"/>
      <c r="C142" s="205"/>
      <c r="D142" s="195" t="s">
        <v>217</v>
      </c>
      <c r="E142" s="206" t="s">
        <v>32</v>
      </c>
      <c r="F142" s="207" t="s">
        <v>698</v>
      </c>
      <c r="G142" s="205"/>
      <c r="H142" s="208">
        <v>900.2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217</v>
      </c>
      <c r="AU142" s="214" t="s">
        <v>21</v>
      </c>
      <c r="AV142" s="12" t="s">
        <v>21</v>
      </c>
      <c r="AW142" s="12" t="s">
        <v>39</v>
      </c>
      <c r="AX142" s="12" t="s">
        <v>86</v>
      </c>
      <c r="AY142" s="214" t="s">
        <v>138</v>
      </c>
    </row>
    <row r="143" spans="2:65" s="1" customFormat="1" ht="16.5" customHeight="1">
      <c r="B143" s="35"/>
      <c r="C143" s="183" t="s">
        <v>7</v>
      </c>
      <c r="D143" s="183" t="s">
        <v>141</v>
      </c>
      <c r="E143" s="184" t="s">
        <v>309</v>
      </c>
      <c r="F143" s="185" t="s">
        <v>310</v>
      </c>
      <c r="G143" s="186" t="s">
        <v>245</v>
      </c>
      <c r="H143" s="187">
        <v>451.60500000000002</v>
      </c>
      <c r="I143" s="188"/>
      <c r="J143" s="189">
        <f>ROUND(I143*H143,2)</f>
        <v>0</v>
      </c>
      <c r="K143" s="185" t="s">
        <v>215</v>
      </c>
      <c r="L143" s="39"/>
      <c r="M143" s="190" t="s">
        <v>32</v>
      </c>
      <c r="N143" s="191" t="s">
        <v>49</v>
      </c>
      <c r="O143" s="61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AR143" s="17" t="s">
        <v>156</v>
      </c>
      <c r="AT143" s="17" t="s">
        <v>141</v>
      </c>
      <c r="AU143" s="17" t="s">
        <v>21</v>
      </c>
      <c r="AY143" s="17" t="s">
        <v>138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7" t="s">
        <v>86</v>
      </c>
      <c r="BK143" s="194">
        <f>ROUND(I143*H143,2)</f>
        <v>0</v>
      </c>
      <c r="BL143" s="17" t="s">
        <v>156</v>
      </c>
      <c r="BM143" s="17" t="s">
        <v>699</v>
      </c>
    </row>
    <row r="144" spans="2:65" s="12" customFormat="1" ht="11.25">
      <c r="B144" s="204"/>
      <c r="C144" s="205"/>
      <c r="D144" s="195" t="s">
        <v>217</v>
      </c>
      <c r="E144" s="206" t="s">
        <v>32</v>
      </c>
      <c r="F144" s="207" t="s">
        <v>191</v>
      </c>
      <c r="G144" s="205"/>
      <c r="H144" s="208">
        <v>451.60500000000002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217</v>
      </c>
      <c r="AU144" s="214" t="s">
        <v>21</v>
      </c>
      <c r="AV144" s="12" t="s">
        <v>21</v>
      </c>
      <c r="AW144" s="12" t="s">
        <v>39</v>
      </c>
      <c r="AX144" s="12" t="s">
        <v>86</v>
      </c>
      <c r="AY144" s="214" t="s">
        <v>138</v>
      </c>
    </row>
    <row r="145" spans="2:65" s="1" customFormat="1" ht="16.5" customHeight="1">
      <c r="B145" s="35"/>
      <c r="C145" s="183" t="s">
        <v>312</v>
      </c>
      <c r="D145" s="183" t="s">
        <v>141</v>
      </c>
      <c r="E145" s="184" t="s">
        <v>313</v>
      </c>
      <c r="F145" s="185" t="s">
        <v>314</v>
      </c>
      <c r="G145" s="186" t="s">
        <v>245</v>
      </c>
      <c r="H145" s="187">
        <v>900.2</v>
      </c>
      <c r="I145" s="188"/>
      <c r="J145" s="189">
        <f>ROUND(I145*H145,2)</f>
        <v>0</v>
      </c>
      <c r="K145" s="185" t="s">
        <v>215</v>
      </c>
      <c r="L145" s="39"/>
      <c r="M145" s="190" t="s">
        <v>32</v>
      </c>
      <c r="N145" s="191" t="s">
        <v>49</v>
      </c>
      <c r="O145" s="61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AR145" s="17" t="s">
        <v>156</v>
      </c>
      <c r="AT145" s="17" t="s">
        <v>141</v>
      </c>
      <c r="AU145" s="17" t="s">
        <v>21</v>
      </c>
      <c r="AY145" s="17" t="s">
        <v>138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7" t="s">
        <v>86</v>
      </c>
      <c r="BK145" s="194">
        <f>ROUND(I145*H145,2)</f>
        <v>0</v>
      </c>
      <c r="BL145" s="17" t="s">
        <v>156</v>
      </c>
      <c r="BM145" s="17" t="s">
        <v>700</v>
      </c>
    </row>
    <row r="146" spans="2:65" s="12" customFormat="1" ht="11.25">
      <c r="B146" s="204"/>
      <c r="C146" s="205"/>
      <c r="D146" s="195" t="s">
        <v>217</v>
      </c>
      <c r="E146" s="206" t="s">
        <v>32</v>
      </c>
      <c r="F146" s="207" t="s">
        <v>701</v>
      </c>
      <c r="G146" s="205"/>
      <c r="H146" s="208">
        <v>900.2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217</v>
      </c>
      <c r="AU146" s="214" t="s">
        <v>21</v>
      </c>
      <c r="AV146" s="12" t="s">
        <v>21</v>
      </c>
      <c r="AW146" s="12" t="s">
        <v>39</v>
      </c>
      <c r="AX146" s="12" t="s">
        <v>86</v>
      </c>
      <c r="AY146" s="214" t="s">
        <v>138</v>
      </c>
    </row>
    <row r="147" spans="2:65" s="1" customFormat="1" ht="22.5" customHeight="1">
      <c r="B147" s="35"/>
      <c r="C147" s="183" t="s">
        <v>317</v>
      </c>
      <c r="D147" s="183" t="s">
        <v>141</v>
      </c>
      <c r="E147" s="184" t="s">
        <v>318</v>
      </c>
      <c r="F147" s="185" t="s">
        <v>319</v>
      </c>
      <c r="G147" s="186" t="s">
        <v>276</v>
      </c>
      <c r="H147" s="187">
        <v>1800.4</v>
      </c>
      <c r="I147" s="188"/>
      <c r="J147" s="189">
        <f>ROUND(I147*H147,2)</f>
        <v>0</v>
      </c>
      <c r="K147" s="185" t="s">
        <v>215</v>
      </c>
      <c r="L147" s="39"/>
      <c r="M147" s="190" t="s">
        <v>32</v>
      </c>
      <c r="N147" s="191" t="s">
        <v>49</v>
      </c>
      <c r="O147" s="61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AR147" s="17" t="s">
        <v>156</v>
      </c>
      <c r="AT147" s="17" t="s">
        <v>141</v>
      </c>
      <c r="AU147" s="17" t="s">
        <v>21</v>
      </c>
      <c r="AY147" s="17" t="s">
        <v>138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7" t="s">
        <v>86</v>
      </c>
      <c r="BK147" s="194">
        <f>ROUND(I147*H147,2)</f>
        <v>0</v>
      </c>
      <c r="BL147" s="17" t="s">
        <v>156</v>
      </c>
      <c r="BM147" s="17" t="s">
        <v>702</v>
      </c>
    </row>
    <row r="148" spans="2:65" s="12" customFormat="1" ht="11.25">
      <c r="B148" s="204"/>
      <c r="C148" s="205"/>
      <c r="D148" s="195" t="s">
        <v>217</v>
      </c>
      <c r="E148" s="206" t="s">
        <v>32</v>
      </c>
      <c r="F148" s="207" t="s">
        <v>703</v>
      </c>
      <c r="G148" s="205"/>
      <c r="H148" s="208">
        <v>1800.4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217</v>
      </c>
      <c r="AU148" s="214" t="s">
        <v>21</v>
      </c>
      <c r="AV148" s="12" t="s">
        <v>21</v>
      </c>
      <c r="AW148" s="12" t="s">
        <v>39</v>
      </c>
      <c r="AX148" s="12" t="s">
        <v>86</v>
      </c>
      <c r="AY148" s="214" t="s">
        <v>138</v>
      </c>
    </row>
    <row r="149" spans="2:65" s="1" customFormat="1" ht="22.5" customHeight="1">
      <c r="B149" s="35"/>
      <c r="C149" s="183" t="s">
        <v>322</v>
      </c>
      <c r="D149" s="183" t="s">
        <v>141</v>
      </c>
      <c r="E149" s="184" t="s">
        <v>323</v>
      </c>
      <c r="F149" s="185" t="s">
        <v>324</v>
      </c>
      <c r="G149" s="186" t="s">
        <v>245</v>
      </c>
      <c r="H149" s="187">
        <v>1728</v>
      </c>
      <c r="I149" s="188"/>
      <c r="J149" s="189">
        <f>ROUND(I149*H149,2)</f>
        <v>0</v>
      </c>
      <c r="K149" s="185" t="s">
        <v>215</v>
      </c>
      <c r="L149" s="39"/>
      <c r="M149" s="190" t="s">
        <v>32</v>
      </c>
      <c r="N149" s="191" t="s">
        <v>49</v>
      </c>
      <c r="O149" s="61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AR149" s="17" t="s">
        <v>156</v>
      </c>
      <c r="AT149" s="17" t="s">
        <v>141</v>
      </c>
      <c r="AU149" s="17" t="s">
        <v>21</v>
      </c>
      <c r="AY149" s="17" t="s">
        <v>138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7" t="s">
        <v>86</v>
      </c>
      <c r="BK149" s="194">
        <f>ROUND(I149*H149,2)</f>
        <v>0</v>
      </c>
      <c r="BL149" s="17" t="s">
        <v>156</v>
      </c>
      <c r="BM149" s="17" t="s">
        <v>704</v>
      </c>
    </row>
    <row r="150" spans="2:65" s="12" customFormat="1" ht="11.25">
      <c r="B150" s="204"/>
      <c r="C150" s="205"/>
      <c r="D150" s="195" t="s">
        <v>217</v>
      </c>
      <c r="E150" s="206" t="s">
        <v>32</v>
      </c>
      <c r="F150" s="207" t="s">
        <v>705</v>
      </c>
      <c r="G150" s="205"/>
      <c r="H150" s="208">
        <v>1728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217</v>
      </c>
      <c r="AU150" s="214" t="s">
        <v>21</v>
      </c>
      <c r="AV150" s="12" t="s">
        <v>21</v>
      </c>
      <c r="AW150" s="12" t="s">
        <v>39</v>
      </c>
      <c r="AX150" s="12" t="s">
        <v>86</v>
      </c>
      <c r="AY150" s="214" t="s">
        <v>138</v>
      </c>
    </row>
    <row r="151" spans="2:65" s="1" customFormat="1" ht="22.5" customHeight="1">
      <c r="B151" s="35"/>
      <c r="C151" s="183" t="s">
        <v>327</v>
      </c>
      <c r="D151" s="183" t="s">
        <v>141</v>
      </c>
      <c r="E151" s="184" t="s">
        <v>328</v>
      </c>
      <c r="F151" s="185" t="s">
        <v>329</v>
      </c>
      <c r="G151" s="186" t="s">
        <v>245</v>
      </c>
      <c r="H151" s="187">
        <v>226.5</v>
      </c>
      <c r="I151" s="188"/>
      <c r="J151" s="189">
        <f>ROUND(I151*H151,2)</f>
        <v>0</v>
      </c>
      <c r="K151" s="185" t="s">
        <v>215</v>
      </c>
      <c r="L151" s="39"/>
      <c r="M151" s="190" t="s">
        <v>32</v>
      </c>
      <c r="N151" s="191" t="s">
        <v>49</v>
      </c>
      <c r="O151" s="61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AR151" s="17" t="s">
        <v>156</v>
      </c>
      <c r="AT151" s="17" t="s">
        <v>141</v>
      </c>
      <c r="AU151" s="17" t="s">
        <v>21</v>
      </c>
      <c r="AY151" s="17" t="s">
        <v>138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7" t="s">
        <v>86</v>
      </c>
      <c r="BK151" s="194">
        <f>ROUND(I151*H151,2)</f>
        <v>0</v>
      </c>
      <c r="BL151" s="17" t="s">
        <v>156</v>
      </c>
      <c r="BM151" s="17" t="s">
        <v>706</v>
      </c>
    </row>
    <row r="152" spans="2:65" s="12" customFormat="1" ht="11.25">
      <c r="B152" s="204"/>
      <c r="C152" s="205"/>
      <c r="D152" s="195" t="s">
        <v>217</v>
      </c>
      <c r="E152" s="206" t="s">
        <v>32</v>
      </c>
      <c r="F152" s="207" t="s">
        <v>707</v>
      </c>
      <c r="G152" s="205"/>
      <c r="H152" s="208">
        <v>69.3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217</v>
      </c>
      <c r="AU152" s="214" t="s">
        <v>21</v>
      </c>
      <c r="AV152" s="12" t="s">
        <v>21</v>
      </c>
      <c r="AW152" s="12" t="s">
        <v>39</v>
      </c>
      <c r="AX152" s="12" t="s">
        <v>78</v>
      </c>
      <c r="AY152" s="214" t="s">
        <v>138</v>
      </c>
    </row>
    <row r="153" spans="2:65" s="12" customFormat="1" ht="11.25">
      <c r="B153" s="204"/>
      <c r="C153" s="205"/>
      <c r="D153" s="195" t="s">
        <v>217</v>
      </c>
      <c r="E153" s="206" t="s">
        <v>32</v>
      </c>
      <c r="F153" s="207" t="s">
        <v>708</v>
      </c>
      <c r="G153" s="205"/>
      <c r="H153" s="208">
        <v>50.8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217</v>
      </c>
      <c r="AU153" s="214" t="s">
        <v>21</v>
      </c>
      <c r="AV153" s="12" t="s">
        <v>21</v>
      </c>
      <c r="AW153" s="12" t="s">
        <v>39</v>
      </c>
      <c r="AX153" s="12" t="s">
        <v>78</v>
      </c>
      <c r="AY153" s="214" t="s">
        <v>138</v>
      </c>
    </row>
    <row r="154" spans="2:65" s="12" customFormat="1" ht="11.25">
      <c r="B154" s="204"/>
      <c r="C154" s="205"/>
      <c r="D154" s="195" t="s">
        <v>217</v>
      </c>
      <c r="E154" s="206" t="s">
        <v>32</v>
      </c>
      <c r="F154" s="207" t="s">
        <v>709</v>
      </c>
      <c r="G154" s="205"/>
      <c r="H154" s="208">
        <v>22.9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217</v>
      </c>
      <c r="AU154" s="214" t="s">
        <v>21</v>
      </c>
      <c r="AV154" s="12" t="s">
        <v>21</v>
      </c>
      <c r="AW154" s="12" t="s">
        <v>39</v>
      </c>
      <c r="AX154" s="12" t="s">
        <v>78</v>
      </c>
      <c r="AY154" s="214" t="s">
        <v>138</v>
      </c>
    </row>
    <row r="155" spans="2:65" s="12" customFormat="1" ht="11.25">
      <c r="B155" s="204"/>
      <c r="C155" s="205"/>
      <c r="D155" s="195" t="s">
        <v>217</v>
      </c>
      <c r="E155" s="206" t="s">
        <v>32</v>
      </c>
      <c r="F155" s="207" t="s">
        <v>710</v>
      </c>
      <c r="G155" s="205"/>
      <c r="H155" s="208">
        <v>83.5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217</v>
      </c>
      <c r="AU155" s="214" t="s">
        <v>21</v>
      </c>
      <c r="AV155" s="12" t="s">
        <v>21</v>
      </c>
      <c r="AW155" s="12" t="s">
        <v>39</v>
      </c>
      <c r="AX155" s="12" t="s">
        <v>78</v>
      </c>
      <c r="AY155" s="214" t="s">
        <v>138</v>
      </c>
    </row>
    <row r="156" spans="2:65" s="13" customFormat="1" ht="11.25">
      <c r="B156" s="215"/>
      <c r="C156" s="216"/>
      <c r="D156" s="195" t="s">
        <v>217</v>
      </c>
      <c r="E156" s="217" t="s">
        <v>32</v>
      </c>
      <c r="F156" s="218" t="s">
        <v>261</v>
      </c>
      <c r="G156" s="216"/>
      <c r="H156" s="219">
        <v>226.5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217</v>
      </c>
      <c r="AU156" s="225" t="s">
        <v>21</v>
      </c>
      <c r="AV156" s="13" t="s">
        <v>156</v>
      </c>
      <c r="AW156" s="13" t="s">
        <v>39</v>
      </c>
      <c r="AX156" s="13" t="s">
        <v>86</v>
      </c>
      <c r="AY156" s="225" t="s">
        <v>138</v>
      </c>
    </row>
    <row r="157" spans="2:65" s="1" customFormat="1" ht="16.5" customHeight="1">
      <c r="B157" s="35"/>
      <c r="C157" s="226" t="s">
        <v>334</v>
      </c>
      <c r="D157" s="226" t="s">
        <v>273</v>
      </c>
      <c r="E157" s="227" t="s">
        <v>335</v>
      </c>
      <c r="F157" s="228" t="s">
        <v>336</v>
      </c>
      <c r="G157" s="229" t="s">
        <v>276</v>
      </c>
      <c r="H157" s="230">
        <v>277.2</v>
      </c>
      <c r="I157" s="231"/>
      <c r="J157" s="232">
        <f>ROUND(I157*H157,2)</f>
        <v>0</v>
      </c>
      <c r="K157" s="228" t="s">
        <v>215</v>
      </c>
      <c r="L157" s="233"/>
      <c r="M157" s="234" t="s">
        <v>32</v>
      </c>
      <c r="N157" s="235" t="s">
        <v>49</v>
      </c>
      <c r="O157" s="61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AR157" s="17" t="s">
        <v>171</v>
      </c>
      <c r="AT157" s="17" t="s">
        <v>273</v>
      </c>
      <c r="AU157" s="17" t="s">
        <v>21</v>
      </c>
      <c r="AY157" s="17" t="s">
        <v>138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7" t="s">
        <v>86</v>
      </c>
      <c r="BK157" s="194">
        <f>ROUND(I157*H157,2)</f>
        <v>0</v>
      </c>
      <c r="BL157" s="17" t="s">
        <v>156</v>
      </c>
      <c r="BM157" s="17" t="s">
        <v>711</v>
      </c>
    </row>
    <row r="158" spans="2:65" s="12" customFormat="1" ht="11.25">
      <c r="B158" s="204"/>
      <c r="C158" s="205"/>
      <c r="D158" s="195" t="s">
        <v>217</v>
      </c>
      <c r="E158" s="206" t="s">
        <v>32</v>
      </c>
      <c r="F158" s="207" t="s">
        <v>712</v>
      </c>
      <c r="G158" s="205"/>
      <c r="H158" s="208">
        <v>138.6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217</v>
      </c>
      <c r="AU158" s="214" t="s">
        <v>21</v>
      </c>
      <c r="AV158" s="12" t="s">
        <v>21</v>
      </c>
      <c r="AW158" s="12" t="s">
        <v>39</v>
      </c>
      <c r="AX158" s="12" t="s">
        <v>78</v>
      </c>
      <c r="AY158" s="214" t="s">
        <v>138</v>
      </c>
    </row>
    <row r="159" spans="2:65" s="13" customFormat="1" ht="11.25">
      <c r="B159" s="215"/>
      <c r="C159" s="216"/>
      <c r="D159" s="195" t="s">
        <v>217</v>
      </c>
      <c r="E159" s="217" t="s">
        <v>32</v>
      </c>
      <c r="F159" s="218" t="s">
        <v>261</v>
      </c>
      <c r="G159" s="216"/>
      <c r="H159" s="219">
        <v>138.6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217</v>
      </c>
      <c r="AU159" s="225" t="s">
        <v>21</v>
      </c>
      <c r="AV159" s="13" t="s">
        <v>156</v>
      </c>
      <c r="AW159" s="13" t="s">
        <v>39</v>
      </c>
      <c r="AX159" s="13" t="s">
        <v>86</v>
      </c>
      <c r="AY159" s="225" t="s">
        <v>138</v>
      </c>
    </row>
    <row r="160" spans="2:65" s="12" customFormat="1" ht="11.25">
      <c r="B160" s="204"/>
      <c r="C160" s="205"/>
      <c r="D160" s="195" t="s">
        <v>217</v>
      </c>
      <c r="E160" s="205"/>
      <c r="F160" s="207" t="s">
        <v>713</v>
      </c>
      <c r="G160" s="205"/>
      <c r="H160" s="208">
        <v>277.2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217</v>
      </c>
      <c r="AU160" s="214" t="s">
        <v>21</v>
      </c>
      <c r="AV160" s="12" t="s">
        <v>21</v>
      </c>
      <c r="AW160" s="12" t="s">
        <v>4</v>
      </c>
      <c r="AX160" s="12" t="s">
        <v>86</v>
      </c>
      <c r="AY160" s="214" t="s">
        <v>138</v>
      </c>
    </row>
    <row r="161" spans="2:65" s="1" customFormat="1" ht="16.5" customHeight="1">
      <c r="B161" s="35"/>
      <c r="C161" s="226" t="s">
        <v>340</v>
      </c>
      <c r="D161" s="226" t="s">
        <v>273</v>
      </c>
      <c r="E161" s="227" t="s">
        <v>341</v>
      </c>
      <c r="F161" s="228" t="s">
        <v>342</v>
      </c>
      <c r="G161" s="229" t="s">
        <v>276</v>
      </c>
      <c r="H161" s="230">
        <v>45.8</v>
      </c>
      <c r="I161" s="231"/>
      <c r="J161" s="232">
        <f>ROUND(I161*H161,2)</f>
        <v>0</v>
      </c>
      <c r="K161" s="228" t="s">
        <v>215</v>
      </c>
      <c r="L161" s="233"/>
      <c r="M161" s="234" t="s">
        <v>32</v>
      </c>
      <c r="N161" s="235" t="s">
        <v>49</v>
      </c>
      <c r="O161" s="61"/>
      <c r="P161" s="192">
        <f>O161*H161</f>
        <v>0</v>
      </c>
      <c r="Q161" s="192">
        <v>1</v>
      </c>
      <c r="R161" s="192">
        <f>Q161*H161</f>
        <v>45.8</v>
      </c>
      <c r="S161" s="192">
        <v>0</v>
      </c>
      <c r="T161" s="193">
        <f>S161*H161</f>
        <v>0</v>
      </c>
      <c r="AR161" s="17" t="s">
        <v>171</v>
      </c>
      <c r="AT161" s="17" t="s">
        <v>273</v>
      </c>
      <c r="AU161" s="17" t="s">
        <v>21</v>
      </c>
      <c r="AY161" s="17" t="s">
        <v>138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7" t="s">
        <v>86</v>
      </c>
      <c r="BK161" s="194">
        <f>ROUND(I161*H161,2)</f>
        <v>0</v>
      </c>
      <c r="BL161" s="17" t="s">
        <v>156</v>
      </c>
      <c r="BM161" s="17" t="s">
        <v>714</v>
      </c>
    </row>
    <row r="162" spans="2:65" s="12" customFormat="1" ht="11.25">
      <c r="B162" s="204"/>
      <c r="C162" s="205"/>
      <c r="D162" s="195" t="s">
        <v>217</v>
      </c>
      <c r="E162" s="206" t="s">
        <v>32</v>
      </c>
      <c r="F162" s="207" t="s">
        <v>715</v>
      </c>
      <c r="G162" s="205"/>
      <c r="H162" s="208">
        <v>45.8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217</v>
      </c>
      <c r="AU162" s="214" t="s">
        <v>21</v>
      </c>
      <c r="AV162" s="12" t="s">
        <v>21</v>
      </c>
      <c r="AW162" s="12" t="s">
        <v>39</v>
      </c>
      <c r="AX162" s="12" t="s">
        <v>86</v>
      </c>
      <c r="AY162" s="214" t="s">
        <v>138</v>
      </c>
    </row>
    <row r="163" spans="2:65" s="1" customFormat="1" ht="16.5" customHeight="1">
      <c r="B163" s="35"/>
      <c r="C163" s="226" t="s">
        <v>345</v>
      </c>
      <c r="D163" s="226" t="s">
        <v>273</v>
      </c>
      <c r="E163" s="227" t="s">
        <v>346</v>
      </c>
      <c r="F163" s="228" t="s">
        <v>347</v>
      </c>
      <c r="G163" s="229" t="s">
        <v>276</v>
      </c>
      <c r="H163" s="230">
        <v>167</v>
      </c>
      <c r="I163" s="231"/>
      <c r="J163" s="232">
        <f>ROUND(I163*H163,2)</f>
        <v>0</v>
      </c>
      <c r="K163" s="228" t="s">
        <v>215</v>
      </c>
      <c r="L163" s="233"/>
      <c r="M163" s="234" t="s">
        <v>32</v>
      </c>
      <c r="N163" s="235" t="s">
        <v>49</v>
      </c>
      <c r="O163" s="61"/>
      <c r="P163" s="192">
        <f>O163*H163</f>
        <v>0</v>
      </c>
      <c r="Q163" s="192">
        <v>1</v>
      </c>
      <c r="R163" s="192">
        <f>Q163*H163</f>
        <v>167</v>
      </c>
      <c r="S163" s="192">
        <v>0</v>
      </c>
      <c r="T163" s="193">
        <f>S163*H163</f>
        <v>0</v>
      </c>
      <c r="AR163" s="17" t="s">
        <v>171</v>
      </c>
      <c r="AT163" s="17" t="s">
        <v>273</v>
      </c>
      <c r="AU163" s="17" t="s">
        <v>21</v>
      </c>
      <c r="AY163" s="17" t="s">
        <v>138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7" t="s">
        <v>86</v>
      </c>
      <c r="BK163" s="194">
        <f>ROUND(I163*H163,2)</f>
        <v>0</v>
      </c>
      <c r="BL163" s="17" t="s">
        <v>156</v>
      </c>
      <c r="BM163" s="17" t="s">
        <v>716</v>
      </c>
    </row>
    <row r="164" spans="2:65" s="12" customFormat="1" ht="11.25">
      <c r="B164" s="204"/>
      <c r="C164" s="205"/>
      <c r="D164" s="195" t="s">
        <v>217</v>
      </c>
      <c r="E164" s="206" t="s">
        <v>32</v>
      </c>
      <c r="F164" s="207" t="s">
        <v>717</v>
      </c>
      <c r="G164" s="205"/>
      <c r="H164" s="208">
        <v>167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217</v>
      </c>
      <c r="AU164" s="214" t="s">
        <v>21</v>
      </c>
      <c r="AV164" s="12" t="s">
        <v>21</v>
      </c>
      <c r="AW164" s="12" t="s">
        <v>39</v>
      </c>
      <c r="AX164" s="12" t="s">
        <v>86</v>
      </c>
      <c r="AY164" s="214" t="s">
        <v>138</v>
      </c>
    </row>
    <row r="165" spans="2:65" s="1" customFormat="1" ht="16.5" customHeight="1">
      <c r="B165" s="35"/>
      <c r="C165" s="226" t="s">
        <v>350</v>
      </c>
      <c r="D165" s="226" t="s">
        <v>273</v>
      </c>
      <c r="E165" s="227" t="s">
        <v>718</v>
      </c>
      <c r="F165" s="228" t="s">
        <v>719</v>
      </c>
      <c r="G165" s="229" t="s">
        <v>276</v>
      </c>
      <c r="H165" s="230">
        <v>101.6</v>
      </c>
      <c r="I165" s="231"/>
      <c r="J165" s="232">
        <f>ROUND(I165*H165,2)</f>
        <v>0</v>
      </c>
      <c r="K165" s="228" t="s">
        <v>145</v>
      </c>
      <c r="L165" s="233"/>
      <c r="M165" s="234" t="s">
        <v>32</v>
      </c>
      <c r="N165" s="235" t="s">
        <v>49</v>
      </c>
      <c r="O165" s="61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AR165" s="17" t="s">
        <v>171</v>
      </c>
      <c r="AT165" s="17" t="s">
        <v>273</v>
      </c>
      <c r="AU165" s="17" t="s">
        <v>21</v>
      </c>
      <c r="AY165" s="17" t="s">
        <v>138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7" t="s">
        <v>86</v>
      </c>
      <c r="BK165" s="194">
        <f>ROUND(I165*H165,2)</f>
        <v>0</v>
      </c>
      <c r="BL165" s="17" t="s">
        <v>156</v>
      </c>
      <c r="BM165" s="17" t="s">
        <v>720</v>
      </c>
    </row>
    <row r="166" spans="2:65" s="1" customFormat="1" ht="19.5">
      <c r="B166" s="35"/>
      <c r="C166" s="36"/>
      <c r="D166" s="195" t="s">
        <v>185</v>
      </c>
      <c r="E166" s="36"/>
      <c r="F166" s="196" t="s">
        <v>721</v>
      </c>
      <c r="G166" s="36"/>
      <c r="H166" s="36"/>
      <c r="I166" s="113"/>
      <c r="J166" s="36"/>
      <c r="K166" s="36"/>
      <c r="L166" s="39"/>
      <c r="M166" s="197"/>
      <c r="N166" s="61"/>
      <c r="O166" s="61"/>
      <c r="P166" s="61"/>
      <c r="Q166" s="61"/>
      <c r="R166" s="61"/>
      <c r="S166" s="61"/>
      <c r="T166" s="62"/>
      <c r="AT166" s="17" t="s">
        <v>185</v>
      </c>
      <c r="AU166" s="17" t="s">
        <v>21</v>
      </c>
    </row>
    <row r="167" spans="2:65" s="12" customFormat="1" ht="11.25">
      <c r="B167" s="204"/>
      <c r="C167" s="205"/>
      <c r="D167" s="195" t="s">
        <v>217</v>
      </c>
      <c r="E167" s="206" t="s">
        <v>32</v>
      </c>
      <c r="F167" s="207" t="s">
        <v>722</v>
      </c>
      <c r="G167" s="205"/>
      <c r="H167" s="208">
        <v>101.6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217</v>
      </c>
      <c r="AU167" s="214" t="s">
        <v>21</v>
      </c>
      <c r="AV167" s="12" t="s">
        <v>21</v>
      </c>
      <c r="AW167" s="12" t="s">
        <v>39</v>
      </c>
      <c r="AX167" s="12" t="s">
        <v>86</v>
      </c>
      <c r="AY167" s="214" t="s">
        <v>138</v>
      </c>
    </row>
    <row r="168" spans="2:65" s="1" customFormat="1" ht="22.5" customHeight="1">
      <c r="B168" s="35"/>
      <c r="C168" s="183" t="s">
        <v>355</v>
      </c>
      <c r="D168" s="183" t="s">
        <v>141</v>
      </c>
      <c r="E168" s="184" t="s">
        <v>351</v>
      </c>
      <c r="F168" s="185" t="s">
        <v>352</v>
      </c>
      <c r="G168" s="186" t="s">
        <v>214</v>
      </c>
      <c r="H168" s="187">
        <v>231.6</v>
      </c>
      <c r="I168" s="188"/>
      <c r="J168" s="189">
        <f>ROUND(I168*H168,2)</f>
        <v>0</v>
      </c>
      <c r="K168" s="185" t="s">
        <v>215</v>
      </c>
      <c r="L168" s="39"/>
      <c r="M168" s="190" t="s">
        <v>32</v>
      </c>
      <c r="N168" s="191" t="s">
        <v>49</v>
      </c>
      <c r="O168" s="61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AR168" s="17" t="s">
        <v>156</v>
      </c>
      <c r="AT168" s="17" t="s">
        <v>141</v>
      </c>
      <c r="AU168" s="17" t="s">
        <v>21</v>
      </c>
      <c r="AY168" s="17" t="s">
        <v>138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7" t="s">
        <v>86</v>
      </c>
      <c r="BK168" s="194">
        <f>ROUND(I168*H168,2)</f>
        <v>0</v>
      </c>
      <c r="BL168" s="17" t="s">
        <v>156</v>
      </c>
      <c r="BM168" s="17" t="s">
        <v>723</v>
      </c>
    </row>
    <row r="169" spans="2:65" s="12" customFormat="1" ht="11.25">
      <c r="B169" s="204"/>
      <c r="C169" s="205"/>
      <c r="D169" s="195" t="s">
        <v>217</v>
      </c>
      <c r="E169" s="206" t="s">
        <v>32</v>
      </c>
      <c r="F169" s="207" t="s">
        <v>724</v>
      </c>
      <c r="G169" s="205"/>
      <c r="H169" s="208">
        <v>231.6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217</v>
      </c>
      <c r="AU169" s="214" t="s">
        <v>21</v>
      </c>
      <c r="AV169" s="12" t="s">
        <v>21</v>
      </c>
      <c r="AW169" s="12" t="s">
        <v>39</v>
      </c>
      <c r="AX169" s="12" t="s">
        <v>86</v>
      </c>
      <c r="AY169" s="214" t="s">
        <v>138</v>
      </c>
    </row>
    <row r="170" spans="2:65" s="1" customFormat="1" ht="22.5" customHeight="1">
      <c r="B170" s="35"/>
      <c r="C170" s="183" t="s">
        <v>360</v>
      </c>
      <c r="D170" s="183" t="s">
        <v>141</v>
      </c>
      <c r="E170" s="184" t="s">
        <v>356</v>
      </c>
      <c r="F170" s="185" t="s">
        <v>357</v>
      </c>
      <c r="G170" s="186" t="s">
        <v>214</v>
      </c>
      <c r="H170" s="187">
        <v>231.6</v>
      </c>
      <c r="I170" s="188"/>
      <c r="J170" s="189">
        <f>ROUND(I170*H170,2)</f>
        <v>0</v>
      </c>
      <c r="K170" s="185" t="s">
        <v>215</v>
      </c>
      <c r="L170" s="39"/>
      <c r="M170" s="190" t="s">
        <v>32</v>
      </c>
      <c r="N170" s="191" t="s">
        <v>49</v>
      </c>
      <c r="O170" s="61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AR170" s="17" t="s">
        <v>156</v>
      </c>
      <c r="AT170" s="17" t="s">
        <v>141</v>
      </c>
      <c r="AU170" s="17" t="s">
        <v>21</v>
      </c>
      <c r="AY170" s="17" t="s">
        <v>138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7" t="s">
        <v>86</v>
      </c>
      <c r="BK170" s="194">
        <f>ROUND(I170*H170,2)</f>
        <v>0</v>
      </c>
      <c r="BL170" s="17" t="s">
        <v>156</v>
      </c>
      <c r="BM170" s="17" t="s">
        <v>725</v>
      </c>
    </row>
    <row r="171" spans="2:65" s="12" customFormat="1" ht="11.25">
      <c r="B171" s="204"/>
      <c r="C171" s="205"/>
      <c r="D171" s="195" t="s">
        <v>217</v>
      </c>
      <c r="E171" s="206" t="s">
        <v>32</v>
      </c>
      <c r="F171" s="207" t="s">
        <v>726</v>
      </c>
      <c r="G171" s="205"/>
      <c r="H171" s="208">
        <v>231.6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217</v>
      </c>
      <c r="AU171" s="214" t="s">
        <v>21</v>
      </c>
      <c r="AV171" s="12" t="s">
        <v>21</v>
      </c>
      <c r="AW171" s="12" t="s">
        <v>39</v>
      </c>
      <c r="AX171" s="12" t="s">
        <v>86</v>
      </c>
      <c r="AY171" s="214" t="s">
        <v>138</v>
      </c>
    </row>
    <row r="172" spans="2:65" s="1" customFormat="1" ht="16.5" customHeight="1">
      <c r="B172" s="35"/>
      <c r="C172" s="226" t="s">
        <v>366</v>
      </c>
      <c r="D172" s="226" t="s">
        <v>273</v>
      </c>
      <c r="E172" s="227" t="s">
        <v>361</v>
      </c>
      <c r="F172" s="228" t="s">
        <v>362</v>
      </c>
      <c r="G172" s="229" t="s">
        <v>363</v>
      </c>
      <c r="H172" s="230">
        <v>6.9480000000000004</v>
      </c>
      <c r="I172" s="231"/>
      <c r="J172" s="232">
        <f>ROUND(I172*H172,2)</f>
        <v>0</v>
      </c>
      <c r="K172" s="228" t="s">
        <v>215</v>
      </c>
      <c r="L172" s="233"/>
      <c r="M172" s="234" t="s">
        <v>32</v>
      </c>
      <c r="N172" s="235" t="s">
        <v>49</v>
      </c>
      <c r="O172" s="61"/>
      <c r="P172" s="192">
        <f>O172*H172</f>
        <v>0</v>
      </c>
      <c r="Q172" s="192">
        <v>1E-3</v>
      </c>
      <c r="R172" s="192">
        <f>Q172*H172</f>
        <v>6.9480000000000002E-3</v>
      </c>
      <c r="S172" s="192">
        <v>0</v>
      </c>
      <c r="T172" s="193">
        <f>S172*H172</f>
        <v>0</v>
      </c>
      <c r="AR172" s="17" t="s">
        <v>171</v>
      </c>
      <c r="AT172" s="17" t="s">
        <v>273</v>
      </c>
      <c r="AU172" s="17" t="s">
        <v>21</v>
      </c>
      <c r="AY172" s="17" t="s">
        <v>138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7" t="s">
        <v>86</v>
      </c>
      <c r="BK172" s="194">
        <f>ROUND(I172*H172,2)</f>
        <v>0</v>
      </c>
      <c r="BL172" s="17" t="s">
        <v>156</v>
      </c>
      <c r="BM172" s="17" t="s">
        <v>727</v>
      </c>
    </row>
    <row r="173" spans="2:65" s="12" customFormat="1" ht="11.25">
      <c r="B173" s="204"/>
      <c r="C173" s="205"/>
      <c r="D173" s="195" t="s">
        <v>217</v>
      </c>
      <c r="E173" s="206" t="s">
        <v>32</v>
      </c>
      <c r="F173" s="207" t="s">
        <v>728</v>
      </c>
      <c r="G173" s="205"/>
      <c r="H173" s="208">
        <v>6.9480000000000004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217</v>
      </c>
      <c r="AU173" s="214" t="s">
        <v>21</v>
      </c>
      <c r="AV173" s="12" t="s">
        <v>21</v>
      </c>
      <c r="AW173" s="12" t="s">
        <v>39</v>
      </c>
      <c r="AX173" s="12" t="s">
        <v>86</v>
      </c>
      <c r="AY173" s="214" t="s">
        <v>138</v>
      </c>
    </row>
    <row r="174" spans="2:65" s="1" customFormat="1" ht="22.5" customHeight="1">
      <c r="B174" s="35"/>
      <c r="C174" s="183" t="s">
        <v>371</v>
      </c>
      <c r="D174" s="183" t="s">
        <v>141</v>
      </c>
      <c r="E174" s="184" t="s">
        <v>367</v>
      </c>
      <c r="F174" s="185" t="s">
        <v>368</v>
      </c>
      <c r="G174" s="186" t="s">
        <v>214</v>
      </c>
      <c r="H174" s="187">
        <v>2779.1</v>
      </c>
      <c r="I174" s="188"/>
      <c r="J174" s="189">
        <f>ROUND(I174*H174,2)</f>
        <v>0</v>
      </c>
      <c r="K174" s="185" t="s">
        <v>215</v>
      </c>
      <c r="L174" s="39"/>
      <c r="M174" s="190" t="s">
        <v>32</v>
      </c>
      <c r="N174" s="191" t="s">
        <v>49</v>
      </c>
      <c r="O174" s="61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AR174" s="17" t="s">
        <v>156</v>
      </c>
      <c r="AT174" s="17" t="s">
        <v>141</v>
      </c>
      <c r="AU174" s="17" t="s">
        <v>21</v>
      </c>
      <c r="AY174" s="17" t="s">
        <v>138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7" t="s">
        <v>86</v>
      </c>
      <c r="BK174" s="194">
        <f>ROUND(I174*H174,2)</f>
        <v>0</v>
      </c>
      <c r="BL174" s="17" t="s">
        <v>156</v>
      </c>
      <c r="BM174" s="17" t="s">
        <v>729</v>
      </c>
    </row>
    <row r="175" spans="2:65" s="12" customFormat="1" ht="11.25">
      <c r="B175" s="204"/>
      <c r="C175" s="205"/>
      <c r="D175" s="195" t="s">
        <v>217</v>
      </c>
      <c r="E175" s="206" t="s">
        <v>32</v>
      </c>
      <c r="F175" s="207" t="s">
        <v>730</v>
      </c>
      <c r="G175" s="205"/>
      <c r="H175" s="208">
        <v>2779.1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217</v>
      </c>
      <c r="AU175" s="214" t="s">
        <v>21</v>
      </c>
      <c r="AV175" s="12" t="s">
        <v>21</v>
      </c>
      <c r="AW175" s="12" t="s">
        <v>39</v>
      </c>
      <c r="AX175" s="12" t="s">
        <v>86</v>
      </c>
      <c r="AY175" s="214" t="s">
        <v>138</v>
      </c>
    </row>
    <row r="176" spans="2:65" s="1" customFormat="1" ht="16.5" customHeight="1">
      <c r="B176" s="35"/>
      <c r="C176" s="226" t="s">
        <v>376</v>
      </c>
      <c r="D176" s="226" t="s">
        <v>273</v>
      </c>
      <c r="E176" s="227" t="s">
        <v>372</v>
      </c>
      <c r="F176" s="228" t="s">
        <v>373</v>
      </c>
      <c r="G176" s="229" t="s">
        <v>363</v>
      </c>
      <c r="H176" s="230">
        <v>83.373000000000005</v>
      </c>
      <c r="I176" s="231"/>
      <c r="J176" s="232">
        <f>ROUND(I176*H176,2)</f>
        <v>0</v>
      </c>
      <c r="K176" s="228" t="s">
        <v>215</v>
      </c>
      <c r="L176" s="233"/>
      <c r="M176" s="234" t="s">
        <v>32</v>
      </c>
      <c r="N176" s="235" t="s">
        <v>49</v>
      </c>
      <c r="O176" s="61"/>
      <c r="P176" s="192">
        <f>O176*H176</f>
        <v>0</v>
      </c>
      <c r="Q176" s="192">
        <v>1E-3</v>
      </c>
      <c r="R176" s="192">
        <f>Q176*H176</f>
        <v>8.3373000000000003E-2</v>
      </c>
      <c r="S176" s="192">
        <v>0</v>
      </c>
      <c r="T176" s="193">
        <f>S176*H176</f>
        <v>0</v>
      </c>
      <c r="AR176" s="17" t="s">
        <v>171</v>
      </c>
      <c r="AT176" s="17" t="s">
        <v>273</v>
      </c>
      <c r="AU176" s="17" t="s">
        <v>21</v>
      </c>
      <c r="AY176" s="17" t="s">
        <v>138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7" t="s">
        <v>86</v>
      </c>
      <c r="BK176" s="194">
        <f>ROUND(I176*H176,2)</f>
        <v>0</v>
      </c>
      <c r="BL176" s="17" t="s">
        <v>156</v>
      </c>
      <c r="BM176" s="17" t="s">
        <v>731</v>
      </c>
    </row>
    <row r="177" spans="2:65" s="12" customFormat="1" ht="11.25">
      <c r="B177" s="204"/>
      <c r="C177" s="205"/>
      <c r="D177" s="195" t="s">
        <v>217</v>
      </c>
      <c r="E177" s="206" t="s">
        <v>32</v>
      </c>
      <c r="F177" s="207" t="s">
        <v>732</v>
      </c>
      <c r="G177" s="205"/>
      <c r="H177" s="208">
        <v>83.373000000000005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217</v>
      </c>
      <c r="AU177" s="214" t="s">
        <v>21</v>
      </c>
      <c r="AV177" s="12" t="s">
        <v>21</v>
      </c>
      <c r="AW177" s="12" t="s">
        <v>39</v>
      </c>
      <c r="AX177" s="12" t="s">
        <v>86</v>
      </c>
      <c r="AY177" s="214" t="s">
        <v>138</v>
      </c>
    </row>
    <row r="178" spans="2:65" s="1" customFormat="1" ht="16.5" customHeight="1">
      <c r="B178" s="35"/>
      <c r="C178" s="183" t="s">
        <v>382</v>
      </c>
      <c r="D178" s="183" t="s">
        <v>141</v>
      </c>
      <c r="E178" s="184" t="s">
        <v>377</v>
      </c>
      <c r="F178" s="185" t="s">
        <v>378</v>
      </c>
      <c r="G178" s="186" t="s">
        <v>214</v>
      </c>
      <c r="H178" s="187">
        <v>1421.4</v>
      </c>
      <c r="I178" s="188"/>
      <c r="J178" s="189">
        <f>ROUND(I178*H178,2)</f>
        <v>0</v>
      </c>
      <c r="K178" s="185" t="s">
        <v>215</v>
      </c>
      <c r="L178" s="39"/>
      <c r="M178" s="190" t="s">
        <v>32</v>
      </c>
      <c r="N178" s="191" t="s">
        <v>49</v>
      </c>
      <c r="O178" s="61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AR178" s="17" t="s">
        <v>156</v>
      </c>
      <c r="AT178" s="17" t="s">
        <v>141</v>
      </c>
      <c r="AU178" s="17" t="s">
        <v>21</v>
      </c>
      <c r="AY178" s="17" t="s">
        <v>138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7" t="s">
        <v>86</v>
      </c>
      <c r="BK178" s="194">
        <f>ROUND(I178*H178,2)</f>
        <v>0</v>
      </c>
      <c r="BL178" s="17" t="s">
        <v>156</v>
      </c>
      <c r="BM178" s="17" t="s">
        <v>733</v>
      </c>
    </row>
    <row r="179" spans="2:65" s="12" customFormat="1" ht="11.25">
      <c r="B179" s="204"/>
      <c r="C179" s="205"/>
      <c r="D179" s="195" t="s">
        <v>217</v>
      </c>
      <c r="E179" s="206" t="s">
        <v>32</v>
      </c>
      <c r="F179" s="207" t="s">
        <v>734</v>
      </c>
      <c r="G179" s="205"/>
      <c r="H179" s="208">
        <v>1200.8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217</v>
      </c>
      <c r="AU179" s="214" t="s">
        <v>21</v>
      </c>
      <c r="AV179" s="12" t="s">
        <v>21</v>
      </c>
      <c r="AW179" s="12" t="s">
        <v>39</v>
      </c>
      <c r="AX179" s="12" t="s">
        <v>78</v>
      </c>
      <c r="AY179" s="214" t="s">
        <v>138</v>
      </c>
    </row>
    <row r="180" spans="2:65" s="12" customFormat="1" ht="11.25">
      <c r="B180" s="204"/>
      <c r="C180" s="205"/>
      <c r="D180" s="195" t="s">
        <v>217</v>
      </c>
      <c r="E180" s="206" t="s">
        <v>32</v>
      </c>
      <c r="F180" s="207" t="s">
        <v>735</v>
      </c>
      <c r="G180" s="205"/>
      <c r="H180" s="208">
        <v>220.6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217</v>
      </c>
      <c r="AU180" s="214" t="s">
        <v>21</v>
      </c>
      <c r="AV180" s="12" t="s">
        <v>21</v>
      </c>
      <c r="AW180" s="12" t="s">
        <v>39</v>
      </c>
      <c r="AX180" s="12" t="s">
        <v>78</v>
      </c>
      <c r="AY180" s="214" t="s">
        <v>138</v>
      </c>
    </row>
    <row r="181" spans="2:65" s="13" customFormat="1" ht="11.25">
      <c r="B181" s="215"/>
      <c r="C181" s="216"/>
      <c r="D181" s="195" t="s">
        <v>217</v>
      </c>
      <c r="E181" s="217" t="s">
        <v>32</v>
      </c>
      <c r="F181" s="218" t="s">
        <v>261</v>
      </c>
      <c r="G181" s="216"/>
      <c r="H181" s="219">
        <v>1421.4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217</v>
      </c>
      <c r="AU181" s="225" t="s">
        <v>21</v>
      </c>
      <c r="AV181" s="13" t="s">
        <v>156</v>
      </c>
      <c r="AW181" s="13" t="s">
        <v>39</v>
      </c>
      <c r="AX181" s="13" t="s">
        <v>86</v>
      </c>
      <c r="AY181" s="225" t="s">
        <v>138</v>
      </c>
    </row>
    <row r="182" spans="2:65" s="1" customFormat="1" ht="22.5" customHeight="1">
      <c r="B182" s="35"/>
      <c r="C182" s="183" t="s">
        <v>387</v>
      </c>
      <c r="D182" s="183" t="s">
        <v>141</v>
      </c>
      <c r="E182" s="184" t="s">
        <v>383</v>
      </c>
      <c r="F182" s="185" t="s">
        <v>384</v>
      </c>
      <c r="G182" s="186" t="s">
        <v>214</v>
      </c>
      <c r="H182" s="187">
        <v>1837.1</v>
      </c>
      <c r="I182" s="188"/>
      <c r="J182" s="189">
        <f>ROUND(I182*H182,2)</f>
        <v>0</v>
      </c>
      <c r="K182" s="185" t="s">
        <v>215</v>
      </c>
      <c r="L182" s="39"/>
      <c r="M182" s="190" t="s">
        <v>32</v>
      </c>
      <c r="N182" s="191" t="s">
        <v>49</v>
      </c>
      <c r="O182" s="61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AR182" s="17" t="s">
        <v>156</v>
      </c>
      <c r="AT182" s="17" t="s">
        <v>141</v>
      </c>
      <c r="AU182" s="17" t="s">
        <v>21</v>
      </c>
      <c r="AY182" s="17" t="s">
        <v>138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7" t="s">
        <v>86</v>
      </c>
      <c r="BK182" s="194">
        <f>ROUND(I182*H182,2)</f>
        <v>0</v>
      </c>
      <c r="BL182" s="17" t="s">
        <v>156</v>
      </c>
      <c r="BM182" s="17" t="s">
        <v>736</v>
      </c>
    </row>
    <row r="183" spans="2:65" s="12" customFormat="1" ht="11.25">
      <c r="B183" s="204"/>
      <c r="C183" s="205"/>
      <c r="D183" s="195" t="s">
        <v>217</v>
      </c>
      <c r="E183" s="206" t="s">
        <v>32</v>
      </c>
      <c r="F183" s="207" t="s">
        <v>737</v>
      </c>
      <c r="G183" s="205"/>
      <c r="H183" s="208">
        <v>1837.1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217</v>
      </c>
      <c r="AU183" s="214" t="s">
        <v>21</v>
      </c>
      <c r="AV183" s="12" t="s">
        <v>21</v>
      </c>
      <c r="AW183" s="12" t="s">
        <v>39</v>
      </c>
      <c r="AX183" s="12" t="s">
        <v>86</v>
      </c>
      <c r="AY183" s="214" t="s">
        <v>138</v>
      </c>
    </row>
    <row r="184" spans="2:65" s="1" customFormat="1" ht="22.5" customHeight="1">
      <c r="B184" s="35"/>
      <c r="C184" s="183" t="s">
        <v>392</v>
      </c>
      <c r="D184" s="183" t="s">
        <v>141</v>
      </c>
      <c r="E184" s="184" t="s">
        <v>388</v>
      </c>
      <c r="F184" s="185" t="s">
        <v>389</v>
      </c>
      <c r="G184" s="186" t="s">
        <v>214</v>
      </c>
      <c r="H184" s="187">
        <v>1837.1</v>
      </c>
      <c r="I184" s="188"/>
      <c r="J184" s="189">
        <f>ROUND(I184*H184,2)</f>
        <v>0</v>
      </c>
      <c r="K184" s="185" t="s">
        <v>215</v>
      </c>
      <c r="L184" s="39"/>
      <c r="M184" s="190" t="s">
        <v>32</v>
      </c>
      <c r="N184" s="191" t="s">
        <v>49</v>
      </c>
      <c r="O184" s="61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AR184" s="17" t="s">
        <v>156</v>
      </c>
      <c r="AT184" s="17" t="s">
        <v>141</v>
      </c>
      <c r="AU184" s="17" t="s">
        <v>21</v>
      </c>
      <c r="AY184" s="17" t="s">
        <v>138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7" t="s">
        <v>86</v>
      </c>
      <c r="BK184" s="194">
        <f>ROUND(I184*H184,2)</f>
        <v>0</v>
      </c>
      <c r="BL184" s="17" t="s">
        <v>156</v>
      </c>
      <c r="BM184" s="17" t="s">
        <v>738</v>
      </c>
    </row>
    <row r="185" spans="2:65" s="12" customFormat="1" ht="11.25">
      <c r="B185" s="204"/>
      <c r="C185" s="205"/>
      <c r="D185" s="195" t="s">
        <v>217</v>
      </c>
      <c r="E185" s="206" t="s">
        <v>32</v>
      </c>
      <c r="F185" s="207" t="s">
        <v>739</v>
      </c>
      <c r="G185" s="205"/>
      <c r="H185" s="208">
        <v>1837.1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217</v>
      </c>
      <c r="AU185" s="214" t="s">
        <v>21</v>
      </c>
      <c r="AV185" s="12" t="s">
        <v>21</v>
      </c>
      <c r="AW185" s="12" t="s">
        <v>39</v>
      </c>
      <c r="AX185" s="12" t="s">
        <v>86</v>
      </c>
      <c r="AY185" s="214" t="s">
        <v>138</v>
      </c>
    </row>
    <row r="186" spans="2:65" s="1" customFormat="1" ht="16.5" customHeight="1">
      <c r="B186" s="35"/>
      <c r="C186" s="183" t="s">
        <v>397</v>
      </c>
      <c r="D186" s="183" t="s">
        <v>141</v>
      </c>
      <c r="E186" s="184" t="s">
        <v>393</v>
      </c>
      <c r="F186" s="185" t="s">
        <v>394</v>
      </c>
      <c r="G186" s="186" t="s">
        <v>214</v>
      </c>
      <c r="H186" s="187">
        <v>2779.1</v>
      </c>
      <c r="I186" s="188"/>
      <c r="J186" s="189">
        <f>ROUND(I186*H186,2)</f>
        <v>0</v>
      </c>
      <c r="K186" s="185" t="s">
        <v>215</v>
      </c>
      <c r="L186" s="39"/>
      <c r="M186" s="190" t="s">
        <v>32</v>
      </c>
      <c r="N186" s="191" t="s">
        <v>49</v>
      </c>
      <c r="O186" s="61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AR186" s="17" t="s">
        <v>156</v>
      </c>
      <c r="AT186" s="17" t="s">
        <v>141</v>
      </c>
      <c r="AU186" s="17" t="s">
        <v>21</v>
      </c>
      <c r="AY186" s="17" t="s">
        <v>138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7" t="s">
        <v>86</v>
      </c>
      <c r="BK186" s="194">
        <f>ROUND(I186*H186,2)</f>
        <v>0</v>
      </c>
      <c r="BL186" s="17" t="s">
        <v>156</v>
      </c>
      <c r="BM186" s="17" t="s">
        <v>740</v>
      </c>
    </row>
    <row r="187" spans="2:65" s="12" customFormat="1" ht="11.25">
      <c r="B187" s="204"/>
      <c r="C187" s="205"/>
      <c r="D187" s="195" t="s">
        <v>217</v>
      </c>
      <c r="E187" s="206" t="s">
        <v>32</v>
      </c>
      <c r="F187" s="207" t="s">
        <v>741</v>
      </c>
      <c r="G187" s="205"/>
      <c r="H187" s="208">
        <v>2779.1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217</v>
      </c>
      <c r="AU187" s="214" t="s">
        <v>21</v>
      </c>
      <c r="AV187" s="12" t="s">
        <v>21</v>
      </c>
      <c r="AW187" s="12" t="s">
        <v>39</v>
      </c>
      <c r="AX187" s="12" t="s">
        <v>86</v>
      </c>
      <c r="AY187" s="214" t="s">
        <v>138</v>
      </c>
    </row>
    <row r="188" spans="2:65" s="1" customFormat="1" ht="16.5" customHeight="1">
      <c r="B188" s="35"/>
      <c r="C188" s="183" t="s">
        <v>403</v>
      </c>
      <c r="D188" s="183" t="s">
        <v>141</v>
      </c>
      <c r="E188" s="184" t="s">
        <v>398</v>
      </c>
      <c r="F188" s="185" t="s">
        <v>399</v>
      </c>
      <c r="G188" s="186" t="s">
        <v>245</v>
      </c>
      <c r="H188" s="187">
        <v>90.320999999999998</v>
      </c>
      <c r="I188" s="188"/>
      <c r="J188" s="189">
        <f>ROUND(I188*H188,2)</f>
        <v>0</v>
      </c>
      <c r="K188" s="185" t="s">
        <v>215</v>
      </c>
      <c r="L188" s="39"/>
      <c r="M188" s="190" t="s">
        <v>32</v>
      </c>
      <c r="N188" s="191" t="s">
        <v>49</v>
      </c>
      <c r="O188" s="61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AR188" s="17" t="s">
        <v>156</v>
      </c>
      <c r="AT188" s="17" t="s">
        <v>141</v>
      </c>
      <c r="AU188" s="17" t="s">
        <v>21</v>
      </c>
      <c r="AY188" s="17" t="s">
        <v>138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7" t="s">
        <v>86</v>
      </c>
      <c r="BK188" s="194">
        <f>ROUND(I188*H188,2)</f>
        <v>0</v>
      </c>
      <c r="BL188" s="17" t="s">
        <v>156</v>
      </c>
      <c r="BM188" s="17" t="s">
        <v>742</v>
      </c>
    </row>
    <row r="189" spans="2:65" s="12" customFormat="1" ht="11.25">
      <c r="B189" s="204"/>
      <c r="C189" s="205"/>
      <c r="D189" s="195" t="s">
        <v>217</v>
      </c>
      <c r="E189" s="206" t="s">
        <v>32</v>
      </c>
      <c r="F189" s="207" t="s">
        <v>743</v>
      </c>
      <c r="G189" s="205"/>
      <c r="H189" s="208">
        <v>90.320999999999998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217</v>
      </c>
      <c r="AU189" s="214" t="s">
        <v>21</v>
      </c>
      <c r="AV189" s="12" t="s">
        <v>21</v>
      </c>
      <c r="AW189" s="12" t="s">
        <v>39</v>
      </c>
      <c r="AX189" s="12" t="s">
        <v>86</v>
      </c>
      <c r="AY189" s="214" t="s">
        <v>138</v>
      </c>
    </row>
    <row r="190" spans="2:65" s="11" customFormat="1" ht="22.9" customHeight="1">
      <c r="B190" s="167"/>
      <c r="C190" s="168"/>
      <c r="D190" s="169" t="s">
        <v>77</v>
      </c>
      <c r="E190" s="181" t="s">
        <v>21</v>
      </c>
      <c r="F190" s="181" t="s">
        <v>402</v>
      </c>
      <c r="G190" s="168"/>
      <c r="H190" s="168"/>
      <c r="I190" s="171"/>
      <c r="J190" s="182">
        <f>BK190</f>
        <v>0</v>
      </c>
      <c r="K190" s="168"/>
      <c r="L190" s="173"/>
      <c r="M190" s="174"/>
      <c r="N190" s="175"/>
      <c r="O190" s="175"/>
      <c r="P190" s="176">
        <f>SUM(P191:P194)</f>
        <v>0</v>
      </c>
      <c r="Q190" s="175"/>
      <c r="R190" s="176">
        <f>SUM(R191:R194)</f>
        <v>0.41122300000000001</v>
      </c>
      <c r="S190" s="175"/>
      <c r="T190" s="177">
        <f>SUM(T191:T194)</f>
        <v>0</v>
      </c>
      <c r="AR190" s="178" t="s">
        <v>86</v>
      </c>
      <c r="AT190" s="179" t="s">
        <v>77</v>
      </c>
      <c r="AU190" s="179" t="s">
        <v>86</v>
      </c>
      <c r="AY190" s="178" t="s">
        <v>138</v>
      </c>
      <c r="BK190" s="180">
        <f>SUM(BK191:BK194)</f>
        <v>0</v>
      </c>
    </row>
    <row r="191" spans="2:65" s="1" customFormat="1" ht="16.5" customHeight="1">
      <c r="B191" s="35"/>
      <c r="C191" s="183" t="s">
        <v>408</v>
      </c>
      <c r="D191" s="183" t="s">
        <v>141</v>
      </c>
      <c r="E191" s="184" t="s">
        <v>404</v>
      </c>
      <c r="F191" s="185" t="s">
        <v>405</v>
      </c>
      <c r="G191" s="186" t="s">
        <v>231</v>
      </c>
      <c r="H191" s="187">
        <v>215.3</v>
      </c>
      <c r="I191" s="188"/>
      <c r="J191" s="189">
        <f>ROUND(I191*H191,2)</f>
        <v>0</v>
      </c>
      <c r="K191" s="185" t="s">
        <v>215</v>
      </c>
      <c r="L191" s="39"/>
      <c r="M191" s="190" t="s">
        <v>32</v>
      </c>
      <c r="N191" s="191" t="s">
        <v>49</v>
      </c>
      <c r="O191" s="61"/>
      <c r="P191" s="192">
        <f>O191*H191</f>
        <v>0</v>
      </c>
      <c r="Q191" s="192">
        <v>1.91E-3</v>
      </c>
      <c r="R191" s="192">
        <f>Q191*H191</f>
        <v>0.41122300000000001</v>
      </c>
      <c r="S191" s="192">
        <v>0</v>
      </c>
      <c r="T191" s="193">
        <f>S191*H191</f>
        <v>0</v>
      </c>
      <c r="AR191" s="17" t="s">
        <v>156</v>
      </c>
      <c r="AT191" s="17" t="s">
        <v>141</v>
      </c>
      <c r="AU191" s="17" t="s">
        <v>21</v>
      </c>
      <c r="AY191" s="17" t="s">
        <v>138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7" t="s">
        <v>86</v>
      </c>
      <c r="BK191" s="194">
        <f>ROUND(I191*H191,2)</f>
        <v>0</v>
      </c>
      <c r="BL191" s="17" t="s">
        <v>156</v>
      </c>
      <c r="BM191" s="17" t="s">
        <v>744</v>
      </c>
    </row>
    <row r="192" spans="2:65" s="12" customFormat="1" ht="11.25">
      <c r="B192" s="204"/>
      <c r="C192" s="205"/>
      <c r="D192" s="195" t="s">
        <v>217</v>
      </c>
      <c r="E192" s="206" t="s">
        <v>32</v>
      </c>
      <c r="F192" s="207" t="s">
        <v>745</v>
      </c>
      <c r="G192" s="205"/>
      <c r="H192" s="208">
        <v>215.3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217</v>
      </c>
      <c r="AU192" s="214" t="s">
        <v>21</v>
      </c>
      <c r="AV192" s="12" t="s">
        <v>21</v>
      </c>
      <c r="AW192" s="12" t="s">
        <v>39</v>
      </c>
      <c r="AX192" s="12" t="s">
        <v>86</v>
      </c>
      <c r="AY192" s="214" t="s">
        <v>138</v>
      </c>
    </row>
    <row r="193" spans="2:65" s="1" customFormat="1" ht="16.5" customHeight="1">
      <c r="B193" s="35"/>
      <c r="C193" s="226" t="s">
        <v>413</v>
      </c>
      <c r="D193" s="226" t="s">
        <v>273</v>
      </c>
      <c r="E193" s="227" t="s">
        <v>409</v>
      </c>
      <c r="F193" s="228" t="s">
        <v>410</v>
      </c>
      <c r="G193" s="229" t="s">
        <v>224</v>
      </c>
      <c r="H193" s="230">
        <v>10</v>
      </c>
      <c r="I193" s="231"/>
      <c r="J193" s="232">
        <f>ROUND(I193*H193,2)</f>
        <v>0</v>
      </c>
      <c r="K193" s="228" t="s">
        <v>32</v>
      </c>
      <c r="L193" s="233"/>
      <c r="M193" s="234" t="s">
        <v>32</v>
      </c>
      <c r="N193" s="235" t="s">
        <v>49</v>
      </c>
      <c r="O193" s="61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AR193" s="17" t="s">
        <v>171</v>
      </c>
      <c r="AT193" s="17" t="s">
        <v>273</v>
      </c>
      <c r="AU193" s="17" t="s">
        <v>21</v>
      </c>
      <c r="AY193" s="17" t="s">
        <v>138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7" t="s">
        <v>86</v>
      </c>
      <c r="BK193" s="194">
        <f>ROUND(I193*H193,2)</f>
        <v>0</v>
      </c>
      <c r="BL193" s="17" t="s">
        <v>156</v>
      </c>
      <c r="BM193" s="17" t="s">
        <v>746</v>
      </c>
    </row>
    <row r="194" spans="2:65" s="1" customFormat="1" ht="19.5">
      <c r="B194" s="35"/>
      <c r="C194" s="36"/>
      <c r="D194" s="195" t="s">
        <v>185</v>
      </c>
      <c r="E194" s="36"/>
      <c r="F194" s="196" t="s">
        <v>412</v>
      </c>
      <c r="G194" s="36"/>
      <c r="H194" s="36"/>
      <c r="I194" s="113"/>
      <c r="J194" s="36"/>
      <c r="K194" s="36"/>
      <c r="L194" s="39"/>
      <c r="M194" s="197"/>
      <c r="N194" s="61"/>
      <c r="O194" s="61"/>
      <c r="P194" s="61"/>
      <c r="Q194" s="61"/>
      <c r="R194" s="61"/>
      <c r="S194" s="61"/>
      <c r="T194" s="62"/>
      <c r="AT194" s="17" t="s">
        <v>185</v>
      </c>
      <c r="AU194" s="17" t="s">
        <v>21</v>
      </c>
    </row>
    <row r="195" spans="2:65" s="11" customFormat="1" ht="22.9" customHeight="1">
      <c r="B195" s="167"/>
      <c r="C195" s="168"/>
      <c r="D195" s="169" t="s">
        <v>77</v>
      </c>
      <c r="E195" s="181" t="s">
        <v>152</v>
      </c>
      <c r="F195" s="181" t="s">
        <v>418</v>
      </c>
      <c r="G195" s="168"/>
      <c r="H195" s="168"/>
      <c r="I195" s="171"/>
      <c r="J195" s="182">
        <f>BK195</f>
        <v>0</v>
      </c>
      <c r="K195" s="168"/>
      <c r="L195" s="173"/>
      <c r="M195" s="174"/>
      <c r="N195" s="175"/>
      <c r="O195" s="175"/>
      <c r="P195" s="176">
        <f>SUM(P196:P215)</f>
        <v>0</v>
      </c>
      <c r="Q195" s="175"/>
      <c r="R195" s="176">
        <f>SUM(R196:R215)</f>
        <v>6.3659029999999994</v>
      </c>
      <c r="S195" s="175"/>
      <c r="T195" s="177">
        <f>SUM(T196:T215)</f>
        <v>0</v>
      </c>
      <c r="AR195" s="178" t="s">
        <v>86</v>
      </c>
      <c r="AT195" s="179" t="s">
        <v>77</v>
      </c>
      <c r="AU195" s="179" t="s">
        <v>86</v>
      </c>
      <c r="AY195" s="178" t="s">
        <v>138</v>
      </c>
      <c r="BK195" s="180">
        <f>SUM(BK196:BK215)</f>
        <v>0</v>
      </c>
    </row>
    <row r="196" spans="2:65" s="1" customFormat="1" ht="33.75" customHeight="1">
      <c r="B196" s="35"/>
      <c r="C196" s="183" t="s">
        <v>419</v>
      </c>
      <c r="D196" s="183" t="s">
        <v>141</v>
      </c>
      <c r="E196" s="184" t="s">
        <v>420</v>
      </c>
      <c r="F196" s="185" t="s">
        <v>421</v>
      </c>
      <c r="G196" s="186" t="s">
        <v>245</v>
      </c>
      <c r="H196" s="187">
        <v>14.6</v>
      </c>
      <c r="I196" s="188"/>
      <c r="J196" s="189">
        <f>ROUND(I196*H196,2)</f>
        <v>0</v>
      </c>
      <c r="K196" s="185" t="s">
        <v>215</v>
      </c>
      <c r="L196" s="39"/>
      <c r="M196" s="190" t="s">
        <v>32</v>
      </c>
      <c r="N196" s="191" t="s">
        <v>49</v>
      </c>
      <c r="O196" s="61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AR196" s="17" t="s">
        <v>156</v>
      </c>
      <c r="AT196" s="17" t="s">
        <v>141</v>
      </c>
      <c r="AU196" s="17" t="s">
        <v>21</v>
      </c>
      <c r="AY196" s="17" t="s">
        <v>138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7" t="s">
        <v>86</v>
      </c>
      <c r="BK196" s="194">
        <f>ROUND(I196*H196,2)</f>
        <v>0</v>
      </c>
      <c r="BL196" s="17" t="s">
        <v>156</v>
      </c>
      <c r="BM196" s="17" t="s">
        <v>747</v>
      </c>
    </row>
    <row r="197" spans="2:65" s="12" customFormat="1" ht="11.25">
      <c r="B197" s="204"/>
      <c r="C197" s="205"/>
      <c r="D197" s="195" t="s">
        <v>217</v>
      </c>
      <c r="E197" s="206" t="s">
        <v>32</v>
      </c>
      <c r="F197" s="207" t="s">
        <v>630</v>
      </c>
      <c r="G197" s="205"/>
      <c r="H197" s="208">
        <v>14.6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217</v>
      </c>
      <c r="AU197" s="214" t="s">
        <v>21</v>
      </c>
      <c r="AV197" s="12" t="s">
        <v>21</v>
      </c>
      <c r="AW197" s="12" t="s">
        <v>39</v>
      </c>
      <c r="AX197" s="12" t="s">
        <v>86</v>
      </c>
      <c r="AY197" s="214" t="s">
        <v>138</v>
      </c>
    </row>
    <row r="198" spans="2:65" s="1" customFormat="1" ht="33.75" customHeight="1">
      <c r="B198" s="35"/>
      <c r="C198" s="183" t="s">
        <v>424</v>
      </c>
      <c r="D198" s="183" t="s">
        <v>141</v>
      </c>
      <c r="E198" s="184" t="s">
        <v>425</v>
      </c>
      <c r="F198" s="185" t="s">
        <v>426</v>
      </c>
      <c r="G198" s="186" t="s">
        <v>245</v>
      </c>
      <c r="H198" s="187">
        <v>1.5</v>
      </c>
      <c r="I198" s="188"/>
      <c r="J198" s="189">
        <f>ROUND(I198*H198,2)</f>
        <v>0</v>
      </c>
      <c r="K198" s="185" t="s">
        <v>215</v>
      </c>
      <c r="L198" s="39"/>
      <c r="M198" s="190" t="s">
        <v>32</v>
      </c>
      <c r="N198" s="191" t="s">
        <v>49</v>
      </c>
      <c r="O198" s="61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AR198" s="17" t="s">
        <v>156</v>
      </c>
      <c r="AT198" s="17" t="s">
        <v>141</v>
      </c>
      <c r="AU198" s="17" t="s">
        <v>21</v>
      </c>
      <c r="AY198" s="17" t="s">
        <v>138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7" t="s">
        <v>86</v>
      </c>
      <c r="BK198" s="194">
        <f>ROUND(I198*H198,2)</f>
        <v>0</v>
      </c>
      <c r="BL198" s="17" t="s">
        <v>156</v>
      </c>
      <c r="BM198" s="17" t="s">
        <v>748</v>
      </c>
    </row>
    <row r="199" spans="2:65" s="12" customFormat="1" ht="11.25">
      <c r="B199" s="204"/>
      <c r="C199" s="205"/>
      <c r="D199" s="195" t="s">
        <v>217</v>
      </c>
      <c r="E199" s="206" t="s">
        <v>32</v>
      </c>
      <c r="F199" s="207" t="s">
        <v>749</v>
      </c>
      <c r="G199" s="205"/>
      <c r="H199" s="208">
        <v>1.5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217</v>
      </c>
      <c r="AU199" s="214" t="s">
        <v>21</v>
      </c>
      <c r="AV199" s="12" t="s">
        <v>21</v>
      </c>
      <c r="AW199" s="12" t="s">
        <v>39</v>
      </c>
      <c r="AX199" s="12" t="s">
        <v>78</v>
      </c>
      <c r="AY199" s="214" t="s">
        <v>138</v>
      </c>
    </row>
    <row r="200" spans="2:65" s="13" customFormat="1" ht="11.25">
      <c r="B200" s="215"/>
      <c r="C200" s="216"/>
      <c r="D200" s="195" t="s">
        <v>217</v>
      </c>
      <c r="E200" s="217" t="s">
        <v>32</v>
      </c>
      <c r="F200" s="218" t="s">
        <v>261</v>
      </c>
      <c r="G200" s="216"/>
      <c r="H200" s="219">
        <v>1.5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217</v>
      </c>
      <c r="AU200" s="225" t="s">
        <v>21</v>
      </c>
      <c r="AV200" s="13" t="s">
        <v>156</v>
      </c>
      <c r="AW200" s="13" t="s">
        <v>39</v>
      </c>
      <c r="AX200" s="13" t="s">
        <v>86</v>
      </c>
      <c r="AY200" s="225" t="s">
        <v>138</v>
      </c>
    </row>
    <row r="201" spans="2:65" s="1" customFormat="1" ht="33.75" customHeight="1">
      <c r="B201" s="35"/>
      <c r="C201" s="183" t="s">
        <v>429</v>
      </c>
      <c r="D201" s="183" t="s">
        <v>141</v>
      </c>
      <c r="E201" s="184" t="s">
        <v>430</v>
      </c>
      <c r="F201" s="185" t="s">
        <v>431</v>
      </c>
      <c r="G201" s="186" t="s">
        <v>214</v>
      </c>
      <c r="H201" s="187">
        <v>10.3</v>
      </c>
      <c r="I201" s="188"/>
      <c r="J201" s="189">
        <f>ROUND(I201*H201,2)</f>
        <v>0</v>
      </c>
      <c r="K201" s="185" t="s">
        <v>215</v>
      </c>
      <c r="L201" s="39"/>
      <c r="M201" s="190" t="s">
        <v>32</v>
      </c>
      <c r="N201" s="191" t="s">
        <v>49</v>
      </c>
      <c r="O201" s="61"/>
      <c r="P201" s="192">
        <f>O201*H201</f>
        <v>0</v>
      </c>
      <c r="Q201" s="192">
        <v>7.6499999999999997E-3</v>
      </c>
      <c r="R201" s="192">
        <f>Q201*H201</f>
        <v>7.8795000000000004E-2</v>
      </c>
      <c r="S201" s="192">
        <v>0</v>
      </c>
      <c r="T201" s="193">
        <f>S201*H201</f>
        <v>0</v>
      </c>
      <c r="AR201" s="17" t="s">
        <v>156</v>
      </c>
      <c r="AT201" s="17" t="s">
        <v>141</v>
      </c>
      <c r="AU201" s="17" t="s">
        <v>21</v>
      </c>
      <c r="AY201" s="17" t="s">
        <v>138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7" t="s">
        <v>86</v>
      </c>
      <c r="BK201" s="194">
        <f>ROUND(I201*H201,2)</f>
        <v>0</v>
      </c>
      <c r="BL201" s="17" t="s">
        <v>156</v>
      </c>
      <c r="BM201" s="17" t="s">
        <v>750</v>
      </c>
    </row>
    <row r="202" spans="2:65" s="12" customFormat="1" ht="11.25">
      <c r="B202" s="204"/>
      <c r="C202" s="205"/>
      <c r="D202" s="195" t="s">
        <v>217</v>
      </c>
      <c r="E202" s="206" t="s">
        <v>32</v>
      </c>
      <c r="F202" s="207" t="s">
        <v>751</v>
      </c>
      <c r="G202" s="205"/>
      <c r="H202" s="208">
        <v>10.3</v>
      </c>
      <c r="I202" s="209"/>
      <c r="J202" s="205"/>
      <c r="K202" s="205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217</v>
      </c>
      <c r="AU202" s="214" t="s">
        <v>21</v>
      </c>
      <c r="AV202" s="12" t="s">
        <v>21</v>
      </c>
      <c r="AW202" s="12" t="s">
        <v>39</v>
      </c>
      <c r="AX202" s="12" t="s">
        <v>86</v>
      </c>
      <c r="AY202" s="214" t="s">
        <v>138</v>
      </c>
    </row>
    <row r="203" spans="2:65" s="1" customFormat="1" ht="33.75" customHeight="1">
      <c r="B203" s="35"/>
      <c r="C203" s="183" t="s">
        <v>434</v>
      </c>
      <c r="D203" s="183" t="s">
        <v>141</v>
      </c>
      <c r="E203" s="184" t="s">
        <v>435</v>
      </c>
      <c r="F203" s="185" t="s">
        <v>436</v>
      </c>
      <c r="G203" s="186" t="s">
        <v>214</v>
      </c>
      <c r="H203" s="187">
        <v>10.3</v>
      </c>
      <c r="I203" s="188"/>
      <c r="J203" s="189">
        <f t="shared" ref="J203:J209" si="0">ROUND(I203*H203,2)</f>
        <v>0</v>
      </c>
      <c r="K203" s="185" t="s">
        <v>215</v>
      </c>
      <c r="L203" s="39"/>
      <c r="M203" s="190" t="s">
        <v>32</v>
      </c>
      <c r="N203" s="191" t="s">
        <v>49</v>
      </c>
      <c r="O203" s="61"/>
      <c r="P203" s="192">
        <f t="shared" ref="P203:P209" si="1">O203*H203</f>
        <v>0</v>
      </c>
      <c r="Q203" s="192">
        <v>8.5999999999999998E-4</v>
      </c>
      <c r="R203" s="192">
        <f t="shared" ref="R203:R209" si="2">Q203*H203</f>
        <v>8.8579999999999996E-3</v>
      </c>
      <c r="S203" s="192">
        <v>0</v>
      </c>
      <c r="T203" s="193">
        <f t="shared" ref="T203:T209" si="3">S203*H203</f>
        <v>0</v>
      </c>
      <c r="AR203" s="17" t="s">
        <v>156</v>
      </c>
      <c r="AT203" s="17" t="s">
        <v>141</v>
      </c>
      <c r="AU203" s="17" t="s">
        <v>21</v>
      </c>
      <c r="AY203" s="17" t="s">
        <v>138</v>
      </c>
      <c r="BE203" s="194">
        <f t="shared" ref="BE203:BE209" si="4">IF(N203="základní",J203,0)</f>
        <v>0</v>
      </c>
      <c r="BF203" s="194">
        <f t="shared" ref="BF203:BF209" si="5">IF(N203="snížená",J203,0)</f>
        <v>0</v>
      </c>
      <c r="BG203" s="194">
        <f t="shared" ref="BG203:BG209" si="6">IF(N203="zákl. přenesená",J203,0)</f>
        <v>0</v>
      </c>
      <c r="BH203" s="194">
        <f t="shared" ref="BH203:BH209" si="7">IF(N203="sníž. přenesená",J203,0)</f>
        <v>0</v>
      </c>
      <c r="BI203" s="194">
        <f t="shared" ref="BI203:BI209" si="8">IF(N203="nulová",J203,0)</f>
        <v>0</v>
      </c>
      <c r="BJ203" s="17" t="s">
        <v>86</v>
      </c>
      <c r="BK203" s="194">
        <f t="shared" ref="BK203:BK209" si="9">ROUND(I203*H203,2)</f>
        <v>0</v>
      </c>
      <c r="BL203" s="17" t="s">
        <v>156</v>
      </c>
      <c r="BM203" s="17" t="s">
        <v>752</v>
      </c>
    </row>
    <row r="204" spans="2:65" s="1" customFormat="1" ht="22.5" customHeight="1">
      <c r="B204" s="35"/>
      <c r="C204" s="183" t="s">
        <v>439</v>
      </c>
      <c r="D204" s="183" t="s">
        <v>141</v>
      </c>
      <c r="E204" s="184" t="s">
        <v>753</v>
      </c>
      <c r="F204" s="185" t="s">
        <v>754</v>
      </c>
      <c r="G204" s="186" t="s">
        <v>224</v>
      </c>
      <c r="H204" s="187">
        <v>2</v>
      </c>
      <c r="I204" s="188"/>
      <c r="J204" s="189">
        <f t="shared" si="0"/>
        <v>0</v>
      </c>
      <c r="K204" s="185" t="s">
        <v>215</v>
      </c>
      <c r="L204" s="39"/>
      <c r="M204" s="190" t="s">
        <v>32</v>
      </c>
      <c r="N204" s="191" t="s">
        <v>49</v>
      </c>
      <c r="O204" s="61"/>
      <c r="P204" s="192">
        <f t="shared" si="1"/>
        <v>0</v>
      </c>
      <c r="Q204" s="192">
        <v>0.48580000000000001</v>
      </c>
      <c r="R204" s="192">
        <f t="shared" si="2"/>
        <v>0.97160000000000002</v>
      </c>
      <c r="S204" s="192">
        <v>0</v>
      </c>
      <c r="T204" s="193">
        <f t="shared" si="3"/>
        <v>0</v>
      </c>
      <c r="AR204" s="17" t="s">
        <v>156</v>
      </c>
      <c r="AT204" s="17" t="s">
        <v>141</v>
      </c>
      <c r="AU204" s="17" t="s">
        <v>21</v>
      </c>
      <c r="AY204" s="17" t="s">
        <v>138</v>
      </c>
      <c r="BE204" s="194">
        <f t="shared" si="4"/>
        <v>0</v>
      </c>
      <c r="BF204" s="194">
        <f t="shared" si="5"/>
        <v>0</v>
      </c>
      <c r="BG204" s="194">
        <f t="shared" si="6"/>
        <v>0</v>
      </c>
      <c r="BH204" s="194">
        <f t="shared" si="7"/>
        <v>0</v>
      </c>
      <c r="BI204" s="194">
        <f t="shared" si="8"/>
        <v>0</v>
      </c>
      <c r="BJ204" s="17" t="s">
        <v>86</v>
      </c>
      <c r="BK204" s="194">
        <f t="shared" si="9"/>
        <v>0</v>
      </c>
      <c r="BL204" s="17" t="s">
        <v>156</v>
      </c>
      <c r="BM204" s="17" t="s">
        <v>755</v>
      </c>
    </row>
    <row r="205" spans="2:65" s="1" customFormat="1" ht="16.5" customHeight="1">
      <c r="B205" s="35"/>
      <c r="C205" s="226" t="s">
        <v>445</v>
      </c>
      <c r="D205" s="226" t="s">
        <v>273</v>
      </c>
      <c r="E205" s="227" t="s">
        <v>756</v>
      </c>
      <c r="F205" s="228" t="s">
        <v>757</v>
      </c>
      <c r="G205" s="229" t="s">
        <v>224</v>
      </c>
      <c r="H205" s="230">
        <v>2</v>
      </c>
      <c r="I205" s="231"/>
      <c r="J205" s="232">
        <f t="shared" si="0"/>
        <v>0</v>
      </c>
      <c r="K205" s="228" t="s">
        <v>215</v>
      </c>
      <c r="L205" s="233"/>
      <c r="M205" s="234" t="s">
        <v>32</v>
      </c>
      <c r="N205" s="235" t="s">
        <v>49</v>
      </c>
      <c r="O205" s="61"/>
      <c r="P205" s="192">
        <f t="shared" si="1"/>
        <v>0</v>
      </c>
      <c r="Q205" s="192">
        <v>3.3999999999999998E-3</v>
      </c>
      <c r="R205" s="192">
        <f t="shared" si="2"/>
        <v>6.7999999999999996E-3</v>
      </c>
      <c r="S205" s="192">
        <v>0</v>
      </c>
      <c r="T205" s="193">
        <f t="shared" si="3"/>
        <v>0</v>
      </c>
      <c r="AR205" s="17" t="s">
        <v>171</v>
      </c>
      <c r="AT205" s="17" t="s">
        <v>273</v>
      </c>
      <c r="AU205" s="17" t="s">
        <v>21</v>
      </c>
      <c r="AY205" s="17" t="s">
        <v>138</v>
      </c>
      <c r="BE205" s="194">
        <f t="shared" si="4"/>
        <v>0</v>
      </c>
      <c r="BF205" s="194">
        <f t="shared" si="5"/>
        <v>0</v>
      </c>
      <c r="BG205" s="194">
        <f t="shared" si="6"/>
        <v>0</v>
      </c>
      <c r="BH205" s="194">
        <f t="shared" si="7"/>
        <v>0</v>
      </c>
      <c r="BI205" s="194">
        <f t="shared" si="8"/>
        <v>0</v>
      </c>
      <c r="BJ205" s="17" t="s">
        <v>86</v>
      </c>
      <c r="BK205" s="194">
        <f t="shared" si="9"/>
        <v>0</v>
      </c>
      <c r="BL205" s="17" t="s">
        <v>156</v>
      </c>
      <c r="BM205" s="17" t="s">
        <v>758</v>
      </c>
    </row>
    <row r="206" spans="2:65" s="1" customFormat="1" ht="22.5" customHeight="1">
      <c r="B206" s="35"/>
      <c r="C206" s="183" t="s">
        <v>450</v>
      </c>
      <c r="D206" s="183" t="s">
        <v>141</v>
      </c>
      <c r="E206" s="184" t="s">
        <v>759</v>
      </c>
      <c r="F206" s="185" t="s">
        <v>760</v>
      </c>
      <c r="G206" s="186" t="s">
        <v>224</v>
      </c>
      <c r="H206" s="187">
        <v>29</v>
      </c>
      <c r="I206" s="188"/>
      <c r="J206" s="189">
        <f t="shared" si="0"/>
        <v>0</v>
      </c>
      <c r="K206" s="185" t="s">
        <v>215</v>
      </c>
      <c r="L206" s="39"/>
      <c r="M206" s="190" t="s">
        <v>32</v>
      </c>
      <c r="N206" s="191" t="s">
        <v>49</v>
      </c>
      <c r="O206" s="61"/>
      <c r="P206" s="192">
        <f t="shared" si="1"/>
        <v>0</v>
      </c>
      <c r="Q206" s="192">
        <v>0.17488999999999999</v>
      </c>
      <c r="R206" s="192">
        <f t="shared" si="2"/>
        <v>5.0718099999999993</v>
      </c>
      <c r="S206" s="192">
        <v>0</v>
      </c>
      <c r="T206" s="193">
        <f t="shared" si="3"/>
        <v>0</v>
      </c>
      <c r="AR206" s="17" t="s">
        <v>156</v>
      </c>
      <c r="AT206" s="17" t="s">
        <v>141</v>
      </c>
      <c r="AU206" s="17" t="s">
        <v>21</v>
      </c>
      <c r="AY206" s="17" t="s">
        <v>138</v>
      </c>
      <c r="BE206" s="194">
        <f t="shared" si="4"/>
        <v>0</v>
      </c>
      <c r="BF206" s="194">
        <f t="shared" si="5"/>
        <v>0</v>
      </c>
      <c r="BG206" s="194">
        <f t="shared" si="6"/>
        <v>0</v>
      </c>
      <c r="BH206" s="194">
        <f t="shared" si="7"/>
        <v>0</v>
      </c>
      <c r="BI206" s="194">
        <f t="shared" si="8"/>
        <v>0</v>
      </c>
      <c r="BJ206" s="17" t="s">
        <v>86</v>
      </c>
      <c r="BK206" s="194">
        <f t="shared" si="9"/>
        <v>0</v>
      </c>
      <c r="BL206" s="17" t="s">
        <v>156</v>
      </c>
      <c r="BM206" s="17" t="s">
        <v>761</v>
      </c>
    </row>
    <row r="207" spans="2:65" s="1" customFormat="1" ht="16.5" customHeight="1">
      <c r="B207" s="35"/>
      <c r="C207" s="226" t="s">
        <v>454</v>
      </c>
      <c r="D207" s="226" t="s">
        <v>273</v>
      </c>
      <c r="E207" s="227" t="s">
        <v>762</v>
      </c>
      <c r="F207" s="228" t="s">
        <v>763</v>
      </c>
      <c r="G207" s="229" t="s">
        <v>224</v>
      </c>
      <c r="H207" s="230">
        <v>29</v>
      </c>
      <c r="I207" s="231"/>
      <c r="J207" s="232">
        <f t="shared" si="0"/>
        <v>0</v>
      </c>
      <c r="K207" s="228" t="s">
        <v>215</v>
      </c>
      <c r="L207" s="233"/>
      <c r="M207" s="234" t="s">
        <v>32</v>
      </c>
      <c r="N207" s="235" t="s">
        <v>49</v>
      </c>
      <c r="O207" s="61"/>
      <c r="P207" s="192">
        <f t="shared" si="1"/>
        <v>0</v>
      </c>
      <c r="Q207" s="192">
        <v>3.5000000000000001E-3</v>
      </c>
      <c r="R207" s="192">
        <f t="shared" si="2"/>
        <v>0.10150000000000001</v>
      </c>
      <c r="S207" s="192">
        <v>0</v>
      </c>
      <c r="T207" s="193">
        <f t="shared" si="3"/>
        <v>0</v>
      </c>
      <c r="AR207" s="17" t="s">
        <v>171</v>
      </c>
      <c r="AT207" s="17" t="s">
        <v>273</v>
      </c>
      <c r="AU207" s="17" t="s">
        <v>21</v>
      </c>
      <c r="AY207" s="17" t="s">
        <v>138</v>
      </c>
      <c r="BE207" s="194">
        <f t="shared" si="4"/>
        <v>0</v>
      </c>
      <c r="BF207" s="194">
        <f t="shared" si="5"/>
        <v>0</v>
      </c>
      <c r="BG207" s="194">
        <f t="shared" si="6"/>
        <v>0</v>
      </c>
      <c r="BH207" s="194">
        <f t="shared" si="7"/>
        <v>0</v>
      </c>
      <c r="BI207" s="194">
        <f t="shared" si="8"/>
        <v>0</v>
      </c>
      <c r="BJ207" s="17" t="s">
        <v>86</v>
      </c>
      <c r="BK207" s="194">
        <f t="shared" si="9"/>
        <v>0</v>
      </c>
      <c r="BL207" s="17" t="s">
        <v>156</v>
      </c>
      <c r="BM207" s="17" t="s">
        <v>764</v>
      </c>
    </row>
    <row r="208" spans="2:65" s="1" customFormat="1" ht="16.5" customHeight="1">
      <c r="B208" s="35"/>
      <c r="C208" s="183" t="s">
        <v>459</v>
      </c>
      <c r="D208" s="183" t="s">
        <v>141</v>
      </c>
      <c r="E208" s="184" t="s">
        <v>765</v>
      </c>
      <c r="F208" s="185" t="s">
        <v>766</v>
      </c>
      <c r="G208" s="186" t="s">
        <v>231</v>
      </c>
      <c r="H208" s="187">
        <v>95</v>
      </c>
      <c r="I208" s="188"/>
      <c r="J208" s="189">
        <f t="shared" si="0"/>
        <v>0</v>
      </c>
      <c r="K208" s="185" t="s">
        <v>215</v>
      </c>
      <c r="L208" s="39"/>
      <c r="M208" s="190" t="s">
        <v>32</v>
      </c>
      <c r="N208" s="191" t="s">
        <v>49</v>
      </c>
      <c r="O208" s="61"/>
      <c r="P208" s="192">
        <f t="shared" si="1"/>
        <v>0</v>
      </c>
      <c r="Q208" s="192">
        <v>0</v>
      </c>
      <c r="R208" s="192">
        <f t="shared" si="2"/>
        <v>0</v>
      </c>
      <c r="S208" s="192">
        <v>0</v>
      </c>
      <c r="T208" s="193">
        <f t="shared" si="3"/>
        <v>0</v>
      </c>
      <c r="AR208" s="17" t="s">
        <v>156</v>
      </c>
      <c r="AT208" s="17" t="s">
        <v>141</v>
      </c>
      <c r="AU208" s="17" t="s">
        <v>21</v>
      </c>
      <c r="AY208" s="17" t="s">
        <v>138</v>
      </c>
      <c r="BE208" s="194">
        <f t="shared" si="4"/>
        <v>0</v>
      </c>
      <c r="BF208" s="194">
        <f t="shared" si="5"/>
        <v>0</v>
      </c>
      <c r="BG208" s="194">
        <f t="shared" si="6"/>
        <v>0</v>
      </c>
      <c r="BH208" s="194">
        <f t="shared" si="7"/>
        <v>0</v>
      </c>
      <c r="BI208" s="194">
        <f t="shared" si="8"/>
        <v>0</v>
      </c>
      <c r="BJ208" s="17" t="s">
        <v>86</v>
      </c>
      <c r="BK208" s="194">
        <f t="shared" si="9"/>
        <v>0</v>
      </c>
      <c r="BL208" s="17" t="s">
        <v>156</v>
      </c>
      <c r="BM208" s="17" t="s">
        <v>767</v>
      </c>
    </row>
    <row r="209" spans="2:65" s="1" customFormat="1" ht="16.5" customHeight="1">
      <c r="B209" s="35"/>
      <c r="C209" s="226" t="s">
        <v>464</v>
      </c>
      <c r="D209" s="226" t="s">
        <v>273</v>
      </c>
      <c r="E209" s="227" t="s">
        <v>768</v>
      </c>
      <c r="F209" s="228" t="s">
        <v>769</v>
      </c>
      <c r="G209" s="229" t="s">
        <v>231</v>
      </c>
      <c r="H209" s="230">
        <v>95.95</v>
      </c>
      <c r="I209" s="231"/>
      <c r="J209" s="232">
        <f t="shared" si="0"/>
        <v>0</v>
      </c>
      <c r="K209" s="228" t="s">
        <v>215</v>
      </c>
      <c r="L209" s="233"/>
      <c r="M209" s="234" t="s">
        <v>32</v>
      </c>
      <c r="N209" s="235" t="s">
        <v>49</v>
      </c>
      <c r="O209" s="61"/>
      <c r="P209" s="192">
        <f t="shared" si="1"/>
        <v>0</v>
      </c>
      <c r="Q209" s="192">
        <v>1.1999999999999999E-3</v>
      </c>
      <c r="R209" s="192">
        <f t="shared" si="2"/>
        <v>0.11513999999999999</v>
      </c>
      <c r="S209" s="192">
        <v>0</v>
      </c>
      <c r="T209" s="193">
        <f t="shared" si="3"/>
        <v>0</v>
      </c>
      <c r="AR209" s="17" t="s">
        <v>171</v>
      </c>
      <c r="AT209" s="17" t="s">
        <v>273</v>
      </c>
      <c r="AU209" s="17" t="s">
        <v>21</v>
      </c>
      <c r="AY209" s="17" t="s">
        <v>138</v>
      </c>
      <c r="BE209" s="194">
        <f t="shared" si="4"/>
        <v>0</v>
      </c>
      <c r="BF209" s="194">
        <f t="shared" si="5"/>
        <v>0</v>
      </c>
      <c r="BG209" s="194">
        <f t="shared" si="6"/>
        <v>0</v>
      </c>
      <c r="BH209" s="194">
        <f t="shared" si="7"/>
        <v>0</v>
      </c>
      <c r="BI209" s="194">
        <f t="shared" si="8"/>
        <v>0</v>
      </c>
      <c r="BJ209" s="17" t="s">
        <v>86</v>
      </c>
      <c r="BK209" s="194">
        <f t="shared" si="9"/>
        <v>0</v>
      </c>
      <c r="BL209" s="17" t="s">
        <v>156</v>
      </c>
      <c r="BM209" s="17" t="s">
        <v>770</v>
      </c>
    </row>
    <row r="210" spans="2:65" s="12" customFormat="1" ht="11.25">
      <c r="B210" s="204"/>
      <c r="C210" s="205"/>
      <c r="D210" s="195" t="s">
        <v>217</v>
      </c>
      <c r="E210" s="205"/>
      <c r="F210" s="207" t="s">
        <v>771</v>
      </c>
      <c r="G210" s="205"/>
      <c r="H210" s="208">
        <v>95.95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217</v>
      </c>
      <c r="AU210" s="214" t="s">
        <v>21</v>
      </c>
      <c r="AV210" s="12" t="s">
        <v>21</v>
      </c>
      <c r="AW210" s="12" t="s">
        <v>4</v>
      </c>
      <c r="AX210" s="12" t="s">
        <v>86</v>
      </c>
      <c r="AY210" s="214" t="s">
        <v>138</v>
      </c>
    </row>
    <row r="211" spans="2:65" s="1" customFormat="1" ht="16.5" customHeight="1">
      <c r="B211" s="35"/>
      <c r="C211" s="183" t="s">
        <v>470</v>
      </c>
      <c r="D211" s="183" t="s">
        <v>141</v>
      </c>
      <c r="E211" s="184" t="s">
        <v>772</v>
      </c>
      <c r="F211" s="185" t="s">
        <v>773</v>
      </c>
      <c r="G211" s="186" t="s">
        <v>231</v>
      </c>
      <c r="H211" s="187">
        <v>95</v>
      </c>
      <c r="I211" s="188"/>
      <c r="J211" s="189">
        <f>ROUND(I211*H211,2)</f>
        <v>0</v>
      </c>
      <c r="K211" s="185" t="s">
        <v>215</v>
      </c>
      <c r="L211" s="39"/>
      <c r="M211" s="190" t="s">
        <v>32</v>
      </c>
      <c r="N211" s="191" t="s">
        <v>49</v>
      </c>
      <c r="O211" s="61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AR211" s="17" t="s">
        <v>156</v>
      </c>
      <c r="AT211" s="17" t="s">
        <v>141</v>
      </c>
      <c r="AU211" s="17" t="s">
        <v>21</v>
      </c>
      <c r="AY211" s="17" t="s">
        <v>138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7" t="s">
        <v>86</v>
      </c>
      <c r="BK211" s="194">
        <f>ROUND(I211*H211,2)</f>
        <v>0</v>
      </c>
      <c r="BL211" s="17" t="s">
        <v>156</v>
      </c>
      <c r="BM211" s="17" t="s">
        <v>774</v>
      </c>
    </row>
    <row r="212" spans="2:65" s="1" customFormat="1" ht="16.5" customHeight="1">
      <c r="B212" s="35"/>
      <c r="C212" s="226" t="s">
        <v>475</v>
      </c>
      <c r="D212" s="226" t="s">
        <v>273</v>
      </c>
      <c r="E212" s="227" t="s">
        <v>775</v>
      </c>
      <c r="F212" s="228" t="s">
        <v>776</v>
      </c>
      <c r="G212" s="229" t="s">
        <v>231</v>
      </c>
      <c r="H212" s="230">
        <v>95</v>
      </c>
      <c r="I212" s="231"/>
      <c r="J212" s="232">
        <f>ROUND(I212*H212,2)</f>
        <v>0</v>
      </c>
      <c r="K212" s="228" t="s">
        <v>215</v>
      </c>
      <c r="L212" s="233"/>
      <c r="M212" s="234" t="s">
        <v>32</v>
      </c>
      <c r="N212" s="235" t="s">
        <v>49</v>
      </c>
      <c r="O212" s="61"/>
      <c r="P212" s="192">
        <f>O212*H212</f>
        <v>0</v>
      </c>
      <c r="Q212" s="192">
        <v>1E-4</v>
      </c>
      <c r="R212" s="192">
        <f>Q212*H212</f>
        <v>9.4999999999999998E-3</v>
      </c>
      <c r="S212" s="192">
        <v>0</v>
      </c>
      <c r="T212" s="193">
        <f>S212*H212</f>
        <v>0</v>
      </c>
      <c r="AR212" s="17" t="s">
        <v>171</v>
      </c>
      <c r="AT212" s="17" t="s">
        <v>273</v>
      </c>
      <c r="AU212" s="17" t="s">
        <v>21</v>
      </c>
      <c r="AY212" s="17" t="s">
        <v>138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7" t="s">
        <v>86</v>
      </c>
      <c r="BK212" s="194">
        <f>ROUND(I212*H212,2)</f>
        <v>0</v>
      </c>
      <c r="BL212" s="17" t="s">
        <v>156</v>
      </c>
      <c r="BM212" s="17" t="s">
        <v>777</v>
      </c>
    </row>
    <row r="213" spans="2:65" s="1" customFormat="1" ht="22.5" customHeight="1">
      <c r="B213" s="35"/>
      <c r="C213" s="183" t="s">
        <v>481</v>
      </c>
      <c r="D213" s="183" t="s">
        <v>141</v>
      </c>
      <c r="E213" s="184" t="s">
        <v>778</v>
      </c>
      <c r="F213" s="185" t="s">
        <v>779</v>
      </c>
      <c r="G213" s="186" t="s">
        <v>231</v>
      </c>
      <c r="H213" s="187">
        <v>285</v>
      </c>
      <c r="I213" s="188"/>
      <c r="J213" s="189">
        <f>ROUND(I213*H213,2)</f>
        <v>0</v>
      </c>
      <c r="K213" s="185" t="s">
        <v>215</v>
      </c>
      <c r="L213" s="39"/>
      <c r="M213" s="190" t="s">
        <v>32</v>
      </c>
      <c r="N213" s="191" t="s">
        <v>49</v>
      </c>
      <c r="O213" s="61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AR213" s="17" t="s">
        <v>156</v>
      </c>
      <c r="AT213" s="17" t="s">
        <v>141</v>
      </c>
      <c r="AU213" s="17" t="s">
        <v>21</v>
      </c>
      <c r="AY213" s="17" t="s">
        <v>138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7" t="s">
        <v>86</v>
      </c>
      <c r="BK213" s="194">
        <f>ROUND(I213*H213,2)</f>
        <v>0</v>
      </c>
      <c r="BL213" s="17" t="s">
        <v>156</v>
      </c>
      <c r="BM213" s="17" t="s">
        <v>780</v>
      </c>
    </row>
    <row r="214" spans="2:65" s="12" customFormat="1" ht="11.25">
      <c r="B214" s="204"/>
      <c r="C214" s="205"/>
      <c r="D214" s="195" t="s">
        <v>217</v>
      </c>
      <c r="E214" s="206" t="s">
        <v>32</v>
      </c>
      <c r="F214" s="207" t="s">
        <v>781</v>
      </c>
      <c r="G214" s="205"/>
      <c r="H214" s="208">
        <v>285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217</v>
      </c>
      <c r="AU214" s="214" t="s">
        <v>21</v>
      </c>
      <c r="AV214" s="12" t="s">
        <v>21</v>
      </c>
      <c r="AW214" s="12" t="s">
        <v>39</v>
      </c>
      <c r="AX214" s="12" t="s">
        <v>86</v>
      </c>
      <c r="AY214" s="214" t="s">
        <v>138</v>
      </c>
    </row>
    <row r="215" spans="2:65" s="1" customFormat="1" ht="16.5" customHeight="1">
      <c r="B215" s="35"/>
      <c r="C215" s="226" t="s">
        <v>486</v>
      </c>
      <c r="D215" s="226" t="s">
        <v>273</v>
      </c>
      <c r="E215" s="227" t="s">
        <v>782</v>
      </c>
      <c r="F215" s="228" t="s">
        <v>783</v>
      </c>
      <c r="G215" s="229" t="s">
        <v>231</v>
      </c>
      <c r="H215" s="230">
        <v>95</v>
      </c>
      <c r="I215" s="231"/>
      <c r="J215" s="232">
        <f>ROUND(I215*H215,2)</f>
        <v>0</v>
      </c>
      <c r="K215" s="228" t="s">
        <v>215</v>
      </c>
      <c r="L215" s="233"/>
      <c r="M215" s="234" t="s">
        <v>32</v>
      </c>
      <c r="N215" s="235" t="s">
        <v>49</v>
      </c>
      <c r="O215" s="61"/>
      <c r="P215" s="192">
        <f>O215*H215</f>
        <v>0</v>
      </c>
      <c r="Q215" s="192">
        <v>2.0000000000000002E-5</v>
      </c>
      <c r="R215" s="192">
        <f>Q215*H215</f>
        <v>1.9000000000000002E-3</v>
      </c>
      <c r="S215" s="192">
        <v>0</v>
      </c>
      <c r="T215" s="193">
        <f>S215*H215</f>
        <v>0</v>
      </c>
      <c r="AR215" s="17" t="s">
        <v>171</v>
      </c>
      <c r="AT215" s="17" t="s">
        <v>273</v>
      </c>
      <c r="AU215" s="17" t="s">
        <v>21</v>
      </c>
      <c r="AY215" s="17" t="s">
        <v>138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17" t="s">
        <v>86</v>
      </c>
      <c r="BK215" s="194">
        <f>ROUND(I215*H215,2)</f>
        <v>0</v>
      </c>
      <c r="BL215" s="17" t="s">
        <v>156</v>
      </c>
      <c r="BM215" s="17" t="s">
        <v>784</v>
      </c>
    </row>
    <row r="216" spans="2:65" s="11" customFormat="1" ht="22.9" customHeight="1">
      <c r="B216" s="167"/>
      <c r="C216" s="168"/>
      <c r="D216" s="169" t="s">
        <v>77</v>
      </c>
      <c r="E216" s="181" t="s">
        <v>156</v>
      </c>
      <c r="F216" s="181" t="s">
        <v>438</v>
      </c>
      <c r="G216" s="168"/>
      <c r="H216" s="168"/>
      <c r="I216" s="171"/>
      <c r="J216" s="182">
        <f>BK216</f>
        <v>0</v>
      </c>
      <c r="K216" s="168"/>
      <c r="L216" s="173"/>
      <c r="M216" s="174"/>
      <c r="N216" s="175"/>
      <c r="O216" s="175"/>
      <c r="P216" s="176">
        <f>SUM(P217:P245)</f>
        <v>0</v>
      </c>
      <c r="Q216" s="175"/>
      <c r="R216" s="176">
        <f>SUM(R217:R245)</f>
        <v>3360.8833815999997</v>
      </c>
      <c r="S216" s="175"/>
      <c r="T216" s="177">
        <f>SUM(T217:T245)</f>
        <v>0</v>
      </c>
      <c r="AR216" s="178" t="s">
        <v>86</v>
      </c>
      <c r="AT216" s="179" t="s">
        <v>77</v>
      </c>
      <c r="AU216" s="179" t="s">
        <v>86</v>
      </c>
      <c r="AY216" s="178" t="s">
        <v>138</v>
      </c>
      <c r="BK216" s="180">
        <f>SUM(BK217:BK245)</f>
        <v>0</v>
      </c>
    </row>
    <row r="217" spans="2:65" s="1" customFormat="1" ht="16.5" customHeight="1">
      <c r="B217" s="35"/>
      <c r="C217" s="183" t="s">
        <v>492</v>
      </c>
      <c r="D217" s="183" t="s">
        <v>141</v>
      </c>
      <c r="E217" s="184" t="s">
        <v>785</v>
      </c>
      <c r="F217" s="185" t="s">
        <v>786</v>
      </c>
      <c r="G217" s="186" t="s">
        <v>214</v>
      </c>
      <c r="H217" s="187">
        <v>130.9</v>
      </c>
      <c r="I217" s="188"/>
      <c r="J217" s="189">
        <f>ROUND(I217*H217,2)</f>
        <v>0</v>
      </c>
      <c r="K217" s="185" t="s">
        <v>215</v>
      </c>
      <c r="L217" s="39"/>
      <c r="M217" s="190" t="s">
        <v>32</v>
      </c>
      <c r="N217" s="191" t="s">
        <v>49</v>
      </c>
      <c r="O217" s="61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AR217" s="17" t="s">
        <v>156</v>
      </c>
      <c r="AT217" s="17" t="s">
        <v>141</v>
      </c>
      <c r="AU217" s="17" t="s">
        <v>21</v>
      </c>
      <c r="AY217" s="17" t="s">
        <v>138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17" t="s">
        <v>86</v>
      </c>
      <c r="BK217" s="194">
        <f>ROUND(I217*H217,2)</f>
        <v>0</v>
      </c>
      <c r="BL217" s="17" t="s">
        <v>156</v>
      </c>
      <c r="BM217" s="17" t="s">
        <v>787</v>
      </c>
    </row>
    <row r="218" spans="2:65" s="12" customFormat="1" ht="11.25">
      <c r="B218" s="204"/>
      <c r="C218" s="205"/>
      <c r="D218" s="195" t="s">
        <v>217</v>
      </c>
      <c r="E218" s="206" t="s">
        <v>32</v>
      </c>
      <c r="F218" s="207" t="s">
        <v>788</v>
      </c>
      <c r="G218" s="205"/>
      <c r="H218" s="208">
        <v>130.9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217</v>
      </c>
      <c r="AU218" s="214" t="s">
        <v>21</v>
      </c>
      <c r="AV218" s="12" t="s">
        <v>21</v>
      </c>
      <c r="AW218" s="12" t="s">
        <v>39</v>
      </c>
      <c r="AX218" s="12" t="s">
        <v>86</v>
      </c>
      <c r="AY218" s="214" t="s">
        <v>138</v>
      </c>
    </row>
    <row r="219" spans="2:65" s="1" customFormat="1" ht="22.5" customHeight="1">
      <c r="B219" s="35"/>
      <c r="C219" s="183" t="s">
        <v>496</v>
      </c>
      <c r="D219" s="183" t="s">
        <v>141</v>
      </c>
      <c r="E219" s="184" t="s">
        <v>440</v>
      </c>
      <c r="F219" s="185" t="s">
        <v>441</v>
      </c>
      <c r="G219" s="186" t="s">
        <v>245</v>
      </c>
      <c r="H219" s="187">
        <v>37</v>
      </c>
      <c r="I219" s="188"/>
      <c r="J219" s="189">
        <f>ROUND(I219*H219,2)</f>
        <v>0</v>
      </c>
      <c r="K219" s="185" t="s">
        <v>215</v>
      </c>
      <c r="L219" s="39"/>
      <c r="M219" s="190" t="s">
        <v>32</v>
      </c>
      <c r="N219" s="191" t="s">
        <v>49</v>
      </c>
      <c r="O219" s="61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AR219" s="17" t="s">
        <v>156</v>
      </c>
      <c r="AT219" s="17" t="s">
        <v>141</v>
      </c>
      <c r="AU219" s="17" t="s">
        <v>21</v>
      </c>
      <c r="AY219" s="17" t="s">
        <v>138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17" t="s">
        <v>86</v>
      </c>
      <c r="BK219" s="194">
        <f>ROUND(I219*H219,2)</f>
        <v>0</v>
      </c>
      <c r="BL219" s="17" t="s">
        <v>156</v>
      </c>
      <c r="BM219" s="17" t="s">
        <v>789</v>
      </c>
    </row>
    <row r="220" spans="2:65" s="12" customFormat="1" ht="11.25">
      <c r="B220" s="204"/>
      <c r="C220" s="205"/>
      <c r="D220" s="195" t="s">
        <v>217</v>
      </c>
      <c r="E220" s="206" t="s">
        <v>32</v>
      </c>
      <c r="F220" s="207" t="s">
        <v>790</v>
      </c>
      <c r="G220" s="205"/>
      <c r="H220" s="208">
        <v>35.5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217</v>
      </c>
      <c r="AU220" s="214" t="s">
        <v>21</v>
      </c>
      <c r="AV220" s="12" t="s">
        <v>21</v>
      </c>
      <c r="AW220" s="12" t="s">
        <v>39</v>
      </c>
      <c r="AX220" s="12" t="s">
        <v>78</v>
      </c>
      <c r="AY220" s="214" t="s">
        <v>138</v>
      </c>
    </row>
    <row r="221" spans="2:65" s="12" customFormat="1" ht="11.25">
      <c r="B221" s="204"/>
      <c r="C221" s="205"/>
      <c r="D221" s="195" t="s">
        <v>217</v>
      </c>
      <c r="E221" s="206" t="s">
        <v>32</v>
      </c>
      <c r="F221" s="207" t="s">
        <v>791</v>
      </c>
      <c r="G221" s="205"/>
      <c r="H221" s="208">
        <v>1.5</v>
      </c>
      <c r="I221" s="209"/>
      <c r="J221" s="205"/>
      <c r="K221" s="205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217</v>
      </c>
      <c r="AU221" s="214" t="s">
        <v>21</v>
      </c>
      <c r="AV221" s="12" t="s">
        <v>21</v>
      </c>
      <c r="AW221" s="12" t="s">
        <v>39</v>
      </c>
      <c r="AX221" s="12" t="s">
        <v>78</v>
      </c>
      <c r="AY221" s="214" t="s">
        <v>138</v>
      </c>
    </row>
    <row r="222" spans="2:65" s="13" customFormat="1" ht="11.25">
      <c r="B222" s="215"/>
      <c r="C222" s="216"/>
      <c r="D222" s="195" t="s">
        <v>217</v>
      </c>
      <c r="E222" s="217" t="s">
        <v>32</v>
      </c>
      <c r="F222" s="218" t="s">
        <v>261</v>
      </c>
      <c r="G222" s="216"/>
      <c r="H222" s="219">
        <v>37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217</v>
      </c>
      <c r="AU222" s="225" t="s">
        <v>21</v>
      </c>
      <c r="AV222" s="13" t="s">
        <v>156</v>
      </c>
      <c r="AW222" s="13" t="s">
        <v>39</v>
      </c>
      <c r="AX222" s="13" t="s">
        <v>86</v>
      </c>
      <c r="AY222" s="225" t="s">
        <v>138</v>
      </c>
    </row>
    <row r="223" spans="2:65" s="1" customFormat="1" ht="22.5" customHeight="1">
      <c r="B223" s="35"/>
      <c r="C223" s="183" t="s">
        <v>501</v>
      </c>
      <c r="D223" s="183" t="s">
        <v>141</v>
      </c>
      <c r="E223" s="184" t="s">
        <v>446</v>
      </c>
      <c r="F223" s="185" t="s">
        <v>447</v>
      </c>
      <c r="G223" s="186" t="s">
        <v>214</v>
      </c>
      <c r="H223" s="187">
        <v>2777.3</v>
      </c>
      <c r="I223" s="188"/>
      <c r="J223" s="189">
        <f>ROUND(I223*H223,2)</f>
        <v>0</v>
      </c>
      <c r="K223" s="185" t="s">
        <v>215</v>
      </c>
      <c r="L223" s="39"/>
      <c r="M223" s="190" t="s">
        <v>32</v>
      </c>
      <c r="N223" s="191" t="s">
        <v>49</v>
      </c>
      <c r="O223" s="61"/>
      <c r="P223" s="192">
        <f>O223*H223</f>
        <v>0</v>
      </c>
      <c r="Q223" s="192">
        <v>2.7999999999999998E-4</v>
      </c>
      <c r="R223" s="192">
        <f>Q223*H223</f>
        <v>0.777644</v>
      </c>
      <c r="S223" s="192">
        <v>0</v>
      </c>
      <c r="T223" s="193">
        <f>S223*H223</f>
        <v>0</v>
      </c>
      <c r="AR223" s="17" t="s">
        <v>156</v>
      </c>
      <c r="AT223" s="17" t="s">
        <v>141</v>
      </c>
      <c r="AU223" s="17" t="s">
        <v>21</v>
      </c>
      <c r="AY223" s="17" t="s">
        <v>138</v>
      </c>
      <c r="BE223" s="194">
        <f>IF(N223="základní",J223,0)</f>
        <v>0</v>
      </c>
      <c r="BF223" s="194">
        <f>IF(N223="snížená",J223,0)</f>
        <v>0</v>
      </c>
      <c r="BG223" s="194">
        <f>IF(N223="zákl. přenesená",J223,0)</f>
        <v>0</v>
      </c>
      <c r="BH223" s="194">
        <f>IF(N223="sníž. přenesená",J223,0)</f>
        <v>0</v>
      </c>
      <c r="BI223" s="194">
        <f>IF(N223="nulová",J223,0)</f>
        <v>0</v>
      </c>
      <c r="BJ223" s="17" t="s">
        <v>86</v>
      </c>
      <c r="BK223" s="194">
        <f>ROUND(I223*H223,2)</f>
        <v>0</v>
      </c>
      <c r="BL223" s="17" t="s">
        <v>156</v>
      </c>
      <c r="BM223" s="17" t="s">
        <v>792</v>
      </c>
    </row>
    <row r="224" spans="2:65" s="12" customFormat="1" ht="11.25">
      <c r="B224" s="204"/>
      <c r="C224" s="205"/>
      <c r="D224" s="195" t="s">
        <v>217</v>
      </c>
      <c r="E224" s="206" t="s">
        <v>32</v>
      </c>
      <c r="F224" s="207" t="s">
        <v>793</v>
      </c>
      <c r="G224" s="205"/>
      <c r="H224" s="208">
        <v>2777.3</v>
      </c>
      <c r="I224" s="209"/>
      <c r="J224" s="205"/>
      <c r="K224" s="205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217</v>
      </c>
      <c r="AU224" s="214" t="s">
        <v>21</v>
      </c>
      <c r="AV224" s="12" t="s">
        <v>21</v>
      </c>
      <c r="AW224" s="12" t="s">
        <v>39</v>
      </c>
      <c r="AX224" s="12" t="s">
        <v>86</v>
      </c>
      <c r="AY224" s="214" t="s">
        <v>138</v>
      </c>
    </row>
    <row r="225" spans="2:65" s="1" customFormat="1" ht="16.5" customHeight="1">
      <c r="B225" s="35"/>
      <c r="C225" s="226" t="s">
        <v>506</v>
      </c>
      <c r="D225" s="226" t="s">
        <v>273</v>
      </c>
      <c r="E225" s="227" t="s">
        <v>451</v>
      </c>
      <c r="F225" s="228" t="s">
        <v>452</v>
      </c>
      <c r="G225" s="229" t="s">
        <v>214</v>
      </c>
      <c r="H225" s="230">
        <v>2777.3</v>
      </c>
      <c r="I225" s="231"/>
      <c r="J225" s="232">
        <f>ROUND(I225*H225,2)</f>
        <v>0</v>
      </c>
      <c r="K225" s="228" t="s">
        <v>215</v>
      </c>
      <c r="L225" s="233"/>
      <c r="M225" s="234" t="s">
        <v>32</v>
      </c>
      <c r="N225" s="235" t="s">
        <v>49</v>
      </c>
      <c r="O225" s="61"/>
      <c r="P225" s="192">
        <f>O225*H225</f>
        <v>0</v>
      </c>
      <c r="Q225" s="192">
        <v>2.0000000000000001E-4</v>
      </c>
      <c r="R225" s="192">
        <f>Q225*H225</f>
        <v>0.55546000000000006</v>
      </c>
      <c r="S225" s="192">
        <v>0</v>
      </c>
      <c r="T225" s="193">
        <f>S225*H225</f>
        <v>0</v>
      </c>
      <c r="AR225" s="17" t="s">
        <v>171</v>
      </c>
      <c r="AT225" s="17" t="s">
        <v>273</v>
      </c>
      <c r="AU225" s="17" t="s">
        <v>21</v>
      </c>
      <c r="AY225" s="17" t="s">
        <v>138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17" t="s">
        <v>86</v>
      </c>
      <c r="BK225" s="194">
        <f>ROUND(I225*H225,2)</f>
        <v>0</v>
      </c>
      <c r="BL225" s="17" t="s">
        <v>156</v>
      </c>
      <c r="BM225" s="17" t="s">
        <v>794</v>
      </c>
    </row>
    <row r="226" spans="2:65" s="1" customFormat="1" ht="16.5" customHeight="1">
      <c r="B226" s="35"/>
      <c r="C226" s="183" t="s">
        <v>512</v>
      </c>
      <c r="D226" s="183" t="s">
        <v>141</v>
      </c>
      <c r="E226" s="184" t="s">
        <v>455</v>
      </c>
      <c r="F226" s="185" t="s">
        <v>456</v>
      </c>
      <c r="G226" s="186" t="s">
        <v>245</v>
      </c>
      <c r="H226" s="187">
        <v>1079.3</v>
      </c>
      <c r="I226" s="188"/>
      <c r="J226" s="189">
        <f>ROUND(I226*H226,2)</f>
        <v>0</v>
      </c>
      <c r="K226" s="185" t="s">
        <v>215</v>
      </c>
      <c r="L226" s="39"/>
      <c r="M226" s="190" t="s">
        <v>32</v>
      </c>
      <c r="N226" s="191" t="s">
        <v>49</v>
      </c>
      <c r="O226" s="61"/>
      <c r="P226" s="192">
        <f>O226*H226</f>
        <v>0</v>
      </c>
      <c r="Q226" s="192">
        <v>2.1080000000000001</v>
      </c>
      <c r="R226" s="192">
        <f>Q226*H226</f>
        <v>2275.1644000000001</v>
      </c>
      <c r="S226" s="192">
        <v>0</v>
      </c>
      <c r="T226" s="193">
        <f>S226*H226</f>
        <v>0</v>
      </c>
      <c r="AR226" s="17" t="s">
        <v>156</v>
      </c>
      <c r="AT226" s="17" t="s">
        <v>141</v>
      </c>
      <c r="AU226" s="17" t="s">
        <v>21</v>
      </c>
      <c r="AY226" s="17" t="s">
        <v>138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7" t="s">
        <v>86</v>
      </c>
      <c r="BK226" s="194">
        <f>ROUND(I226*H226,2)</f>
        <v>0</v>
      </c>
      <c r="BL226" s="17" t="s">
        <v>156</v>
      </c>
      <c r="BM226" s="17" t="s">
        <v>795</v>
      </c>
    </row>
    <row r="227" spans="2:65" s="12" customFormat="1" ht="11.25">
      <c r="B227" s="204"/>
      <c r="C227" s="205"/>
      <c r="D227" s="195" t="s">
        <v>217</v>
      </c>
      <c r="E227" s="206" t="s">
        <v>32</v>
      </c>
      <c r="F227" s="207" t="s">
        <v>796</v>
      </c>
      <c r="G227" s="205"/>
      <c r="H227" s="208">
        <v>1079.3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217</v>
      </c>
      <c r="AU227" s="214" t="s">
        <v>21</v>
      </c>
      <c r="AV227" s="12" t="s">
        <v>21</v>
      </c>
      <c r="AW227" s="12" t="s">
        <v>39</v>
      </c>
      <c r="AX227" s="12" t="s">
        <v>86</v>
      </c>
      <c r="AY227" s="214" t="s">
        <v>138</v>
      </c>
    </row>
    <row r="228" spans="2:65" s="1" customFormat="1" ht="16.5" customHeight="1">
      <c r="B228" s="35"/>
      <c r="C228" s="183" t="s">
        <v>516</v>
      </c>
      <c r="D228" s="183" t="s">
        <v>141</v>
      </c>
      <c r="E228" s="184" t="s">
        <v>460</v>
      </c>
      <c r="F228" s="185" t="s">
        <v>461</v>
      </c>
      <c r="G228" s="186" t="s">
        <v>245</v>
      </c>
      <c r="H228" s="187">
        <v>30.5</v>
      </c>
      <c r="I228" s="188"/>
      <c r="J228" s="189">
        <f>ROUND(I228*H228,2)</f>
        <v>0</v>
      </c>
      <c r="K228" s="185" t="s">
        <v>215</v>
      </c>
      <c r="L228" s="39"/>
      <c r="M228" s="190" t="s">
        <v>32</v>
      </c>
      <c r="N228" s="191" t="s">
        <v>49</v>
      </c>
      <c r="O228" s="61"/>
      <c r="P228" s="192">
        <f>O228*H228</f>
        <v>0</v>
      </c>
      <c r="Q228" s="192">
        <v>2.4340799999999998</v>
      </c>
      <c r="R228" s="192">
        <f>Q228*H228</f>
        <v>74.239439999999988</v>
      </c>
      <c r="S228" s="192">
        <v>0</v>
      </c>
      <c r="T228" s="193">
        <f>S228*H228</f>
        <v>0</v>
      </c>
      <c r="AR228" s="17" t="s">
        <v>156</v>
      </c>
      <c r="AT228" s="17" t="s">
        <v>141</v>
      </c>
      <c r="AU228" s="17" t="s">
        <v>21</v>
      </c>
      <c r="AY228" s="17" t="s">
        <v>138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7" t="s">
        <v>86</v>
      </c>
      <c r="BK228" s="194">
        <f>ROUND(I228*H228,2)</f>
        <v>0</v>
      </c>
      <c r="BL228" s="17" t="s">
        <v>156</v>
      </c>
      <c r="BM228" s="17" t="s">
        <v>797</v>
      </c>
    </row>
    <row r="229" spans="2:65" s="12" customFormat="1" ht="11.25">
      <c r="B229" s="204"/>
      <c r="C229" s="205"/>
      <c r="D229" s="195" t="s">
        <v>217</v>
      </c>
      <c r="E229" s="206" t="s">
        <v>32</v>
      </c>
      <c r="F229" s="207" t="s">
        <v>641</v>
      </c>
      <c r="G229" s="205"/>
      <c r="H229" s="208">
        <v>30.5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217</v>
      </c>
      <c r="AU229" s="214" t="s">
        <v>21</v>
      </c>
      <c r="AV229" s="12" t="s">
        <v>21</v>
      </c>
      <c r="AW229" s="12" t="s">
        <v>39</v>
      </c>
      <c r="AX229" s="12" t="s">
        <v>86</v>
      </c>
      <c r="AY229" s="214" t="s">
        <v>138</v>
      </c>
    </row>
    <row r="230" spans="2:65" s="1" customFormat="1" ht="22.5" customHeight="1">
      <c r="B230" s="35"/>
      <c r="C230" s="183" t="s">
        <v>522</v>
      </c>
      <c r="D230" s="183" t="s">
        <v>141</v>
      </c>
      <c r="E230" s="184" t="s">
        <v>465</v>
      </c>
      <c r="F230" s="185" t="s">
        <v>466</v>
      </c>
      <c r="G230" s="186" t="s">
        <v>245</v>
      </c>
      <c r="H230" s="187">
        <v>398.4</v>
      </c>
      <c r="I230" s="188"/>
      <c r="J230" s="189">
        <f>ROUND(I230*H230,2)</f>
        <v>0</v>
      </c>
      <c r="K230" s="185" t="s">
        <v>215</v>
      </c>
      <c r="L230" s="39"/>
      <c r="M230" s="190" t="s">
        <v>32</v>
      </c>
      <c r="N230" s="191" t="s">
        <v>49</v>
      </c>
      <c r="O230" s="61"/>
      <c r="P230" s="192">
        <f>O230*H230</f>
        <v>0</v>
      </c>
      <c r="Q230" s="192">
        <v>2.4142999999999999</v>
      </c>
      <c r="R230" s="192">
        <f>Q230*H230</f>
        <v>961.8571199999999</v>
      </c>
      <c r="S230" s="192">
        <v>0</v>
      </c>
      <c r="T230" s="193">
        <f>S230*H230</f>
        <v>0</v>
      </c>
      <c r="AR230" s="17" t="s">
        <v>156</v>
      </c>
      <c r="AT230" s="17" t="s">
        <v>141</v>
      </c>
      <c r="AU230" s="17" t="s">
        <v>21</v>
      </c>
      <c r="AY230" s="17" t="s">
        <v>138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7" t="s">
        <v>86</v>
      </c>
      <c r="BK230" s="194">
        <f>ROUND(I230*H230,2)</f>
        <v>0</v>
      </c>
      <c r="BL230" s="17" t="s">
        <v>156</v>
      </c>
      <c r="BM230" s="17" t="s">
        <v>798</v>
      </c>
    </row>
    <row r="231" spans="2:65" s="12" customFormat="1" ht="11.25">
      <c r="B231" s="204"/>
      <c r="C231" s="205"/>
      <c r="D231" s="195" t="s">
        <v>217</v>
      </c>
      <c r="E231" s="206" t="s">
        <v>32</v>
      </c>
      <c r="F231" s="207" t="s">
        <v>799</v>
      </c>
      <c r="G231" s="205"/>
      <c r="H231" s="208">
        <v>341.4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217</v>
      </c>
      <c r="AU231" s="214" t="s">
        <v>21</v>
      </c>
      <c r="AV231" s="12" t="s">
        <v>21</v>
      </c>
      <c r="AW231" s="12" t="s">
        <v>39</v>
      </c>
      <c r="AX231" s="12" t="s">
        <v>78</v>
      </c>
      <c r="AY231" s="214" t="s">
        <v>138</v>
      </c>
    </row>
    <row r="232" spans="2:65" s="12" customFormat="1" ht="11.25">
      <c r="B232" s="204"/>
      <c r="C232" s="205"/>
      <c r="D232" s="195" t="s">
        <v>217</v>
      </c>
      <c r="E232" s="206" t="s">
        <v>32</v>
      </c>
      <c r="F232" s="207" t="s">
        <v>644</v>
      </c>
      <c r="G232" s="205"/>
      <c r="H232" s="208">
        <v>57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217</v>
      </c>
      <c r="AU232" s="214" t="s">
        <v>21</v>
      </c>
      <c r="AV232" s="12" t="s">
        <v>21</v>
      </c>
      <c r="AW232" s="12" t="s">
        <v>39</v>
      </c>
      <c r="AX232" s="12" t="s">
        <v>78</v>
      </c>
      <c r="AY232" s="214" t="s">
        <v>138</v>
      </c>
    </row>
    <row r="233" spans="2:65" s="13" customFormat="1" ht="11.25">
      <c r="B233" s="215"/>
      <c r="C233" s="216"/>
      <c r="D233" s="195" t="s">
        <v>217</v>
      </c>
      <c r="E233" s="217" t="s">
        <v>32</v>
      </c>
      <c r="F233" s="218" t="s">
        <v>261</v>
      </c>
      <c r="G233" s="216"/>
      <c r="H233" s="219">
        <v>398.4</v>
      </c>
      <c r="I233" s="220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AT233" s="225" t="s">
        <v>217</v>
      </c>
      <c r="AU233" s="225" t="s">
        <v>21</v>
      </c>
      <c r="AV233" s="13" t="s">
        <v>156</v>
      </c>
      <c r="AW233" s="13" t="s">
        <v>39</v>
      </c>
      <c r="AX233" s="13" t="s">
        <v>86</v>
      </c>
      <c r="AY233" s="225" t="s">
        <v>138</v>
      </c>
    </row>
    <row r="234" spans="2:65" s="1" customFormat="1" ht="16.5" customHeight="1">
      <c r="B234" s="35"/>
      <c r="C234" s="183" t="s">
        <v>526</v>
      </c>
      <c r="D234" s="183" t="s">
        <v>141</v>
      </c>
      <c r="E234" s="184" t="s">
        <v>471</v>
      </c>
      <c r="F234" s="185" t="s">
        <v>472</v>
      </c>
      <c r="G234" s="186" t="s">
        <v>214</v>
      </c>
      <c r="H234" s="187">
        <v>525.1</v>
      </c>
      <c r="I234" s="188"/>
      <c r="J234" s="189">
        <f>ROUND(I234*H234,2)</f>
        <v>0</v>
      </c>
      <c r="K234" s="185" t="s">
        <v>215</v>
      </c>
      <c r="L234" s="39"/>
      <c r="M234" s="190" t="s">
        <v>32</v>
      </c>
      <c r="N234" s="191" t="s">
        <v>49</v>
      </c>
      <c r="O234" s="61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17" t="s">
        <v>156</v>
      </c>
      <c r="AT234" s="17" t="s">
        <v>141</v>
      </c>
      <c r="AU234" s="17" t="s">
        <v>21</v>
      </c>
      <c r="AY234" s="17" t="s">
        <v>138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7" t="s">
        <v>86</v>
      </c>
      <c r="BK234" s="194">
        <f>ROUND(I234*H234,2)</f>
        <v>0</v>
      </c>
      <c r="BL234" s="17" t="s">
        <v>156</v>
      </c>
      <c r="BM234" s="17" t="s">
        <v>800</v>
      </c>
    </row>
    <row r="235" spans="2:65" s="12" customFormat="1" ht="11.25">
      <c r="B235" s="204"/>
      <c r="C235" s="205"/>
      <c r="D235" s="195" t="s">
        <v>217</v>
      </c>
      <c r="E235" s="206" t="s">
        <v>32</v>
      </c>
      <c r="F235" s="207" t="s">
        <v>801</v>
      </c>
      <c r="G235" s="205"/>
      <c r="H235" s="208">
        <v>525.1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217</v>
      </c>
      <c r="AU235" s="214" t="s">
        <v>21</v>
      </c>
      <c r="AV235" s="12" t="s">
        <v>21</v>
      </c>
      <c r="AW235" s="12" t="s">
        <v>39</v>
      </c>
      <c r="AX235" s="12" t="s">
        <v>86</v>
      </c>
      <c r="AY235" s="214" t="s">
        <v>138</v>
      </c>
    </row>
    <row r="236" spans="2:65" s="1" customFormat="1" ht="16.5" customHeight="1">
      <c r="B236" s="35"/>
      <c r="C236" s="183" t="s">
        <v>531</v>
      </c>
      <c r="D236" s="183" t="s">
        <v>141</v>
      </c>
      <c r="E236" s="184" t="s">
        <v>476</v>
      </c>
      <c r="F236" s="185" t="s">
        <v>477</v>
      </c>
      <c r="G236" s="186" t="s">
        <v>245</v>
      </c>
      <c r="H236" s="187">
        <v>13.9</v>
      </c>
      <c r="I236" s="188"/>
      <c r="J236" s="189">
        <f>ROUND(I236*H236,2)</f>
        <v>0</v>
      </c>
      <c r="K236" s="185" t="s">
        <v>215</v>
      </c>
      <c r="L236" s="39"/>
      <c r="M236" s="190" t="s">
        <v>32</v>
      </c>
      <c r="N236" s="191" t="s">
        <v>49</v>
      </c>
      <c r="O236" s="61"/>
      <c r="P236" s="192">
        <f>O236*H236</f>
        <v>0</v>
      </c>
      <c r="Q236" s="192">
        <v>2.16</v>
      </c>
      <c r="R236" s="192">
        <f>Q236*H236</f>
        <v>30.024000000000004</v>
      </c>
      <c r="S236" s="192">
        <v>0</v>
      </c>
      <c r="T236" s="193">
        <f>S236*H236</f>
        <v>0</v>
      </c>
      <c r="AR236" s="17" t="s">
        <v>156</v>
      </c>
      <c r="AT236" s="17" t="s">
        <v>141</v>
      </c>
      <c r="AU236" s="17" t="s">
        <v>21</v>
      </c>
      <c r="AY236" s="17" t="s">
        <v>138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7" t="s">
        <v>86</v>
      </c>
      <c r="BK236" s="194">
        <f>ROUND(I236*H236,2)</f>
        <v>0</v>
      </c>
      <c r="BL236" s="17" t="s">
        <v>156</v>
      </c>
      <c r="BM236" s="17" t="s">
        <v>802</v>
      </c>
    </row>
    <row r="237" spans="2:65" s="12" customFormat="1" ht="11.25">
      <c r="B237" s="204"/>
      <c r="C237" s="205"/>
      <c r="D237" s="195" t="s">
        <v>217</v>
      </c>
      <c r="E237" s="206" t="s">
        <v>32</v>
      </c>
      <c r="F237" s="207" t="s">
        <v>803</v>
      </c>
      <c r="G237" s="205"/>
      <c r="H237" s="208">
        <v>13.7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217</v>
      </c>
      <c r="AU237" s="214" t="s">
        <v>21</v>
      </c>
      <c r="AV237" s="12" t="s">
        <v>21</v>
      </c>
      <c r="AW237" s="12" t="s">
        <v>39</v>
      </c>
      <c r="AX237" s="12" t="s">
        <v>78</v>
      </c>
      <c r="AY237" s="214" t="s">
        <v>138</v>
      </c>
    </row>
    <row r="238" spans="2:65" s="12" customFormat="1" ht="11.25">
      <c r="B238" s="204"/>
      <c r="C238" s="205"/>
      <c r="D238" s="195" t="s">
        <v>217</v>
      </c>
      <c r="E238" s="206" t="s">
        <v>32</v>
      </c>
      <c r="F238" s="207" t="s">
        <v>804</v>
      </c>
      <c r="G238" s="205"/>
      <c r="H238" s="208">
        <v>0.2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217</v>
      </c>
      <c r="AU238" s="214" t="s">
        <v>21</v>
      </c>
      <c r="AV238" s="12" t="s">
        <v>21</v>
      </c>
      <c r="AW238" s="12" t="s">
        <v>39</v>
      </c>
      <c r="AX238" s="12" t="s">
        <v>78</v>
      </c>
      <c r="AY238" s="214" t="s">
        <v>138</v>
      </c>
    </row>
    <row r="239" spans="2:65" s="13" customFormat="1" ht="11.25">
      <c r="B239" s="215"/>
      <c r="C239" s="216"/>
      <c r="D239" s="195" t="s">
        <v>217</v>
      </c>
      <c r="E239" s="217" t="s">
        <v>32</v>
      </c>
      <c r="F239" s="218" t="s">
        <v>261</v>
      </c>
      <c r="G239" s="216"/>
      <c r="H239" s="219">
        <v>13.9</v>
      </c>
      <c r="I239" s="220"/>
      <c r="J239" s="216"/>
      <c r="K239" s="216"/>
      <c r="L239" s="221"/>
      <c r="M239" s="222"/>
      <c r="N239" s="223"/>
      <c r="O239" s="223"/>
      <c r="P239" s="223"/>
      <c r="Q239" s="223"/>
      <c r="R239" s="223"/>
      <c r="S239" s="223"/>
      <c r="T239" s="224"/>
      <c r="AT239" s="225" t="s">
        <v>217</v>
      </c>
      <c r="AU239" s="225" t="s">
        <v>21</v>
      </c>
      <c r="AV239" s="13" t="s">
        <v>156</v>
      </c>
      <c r="AW239" s="13" t="s">
        <v>39</v>
      </c>
      <c r="AX239" s="13" t="s">
        <v>86</v>
      </c>
      <c r="AY239" s="225" t="s">
        <v>138</v>
      </c>
    </row>
    <row r="240" spans="2:65" s="1" customFormat="1" ht="16.5" customHeight="1">
      <c r="B240" s="35"/>
      <c r="C240" s="183" t="s">
        <v>537</v>
      </c>
      <c r="D240" s="183" t="s">
        <v>141</v>
      </c>
      <c r="E240" s="184" t="s">
        <v>805</v>
      </c>
      <c r="F240" s="185" t="s">
        <v>806</v>
      </c>
      <c r="G240" s="186" t="s">
        <v>245</v>
      </c>
      <c r="H240" s="187">
        <v>5.7</v>
      </c>
      <c r="I240" s="188"/>
      <c r="J240" s="189">
        <f>ROUND(I240*H240,2)</f>
        <v>0</v>
      </c>
      <c r="K240" s="185" t="s">
        <v>215</v>
      </c>
      <c r="L240" s="39"/>
      <c r="M240" s="190" t="s">
        <v>32</v>
      </c>
      <c r="N240" s="191" t="s">
        <v>49</v>
      </c>
      <c r="O240" s="61"/>
      <c r="P240" s="192">
        <f>O240*H240</f>
        <v>0</v>
      </c>
      <c r="Q240" s="192">
        <v>2.16</v>
      </c>
      <c r="R240" s="192">
        <f>Q240*H240</f>
        <v>12.312000000000001</v>
      </c>
      <c r="S240" s="192">
        <v>0</v>
      </c>
      <c r="T240" s="193">
        <f>S240*H240</f>
        <v>0</v>
      </c>
      <c r="AR240" s="17" t="s">
        <v>156</v>
      </c>
      <c r="AT240" s="17" t="s">
        <v>141</v>
      </c>
      <c r="AU240" s="17" t="s">
        <v>21</v>
      </c>
      <c r="AY240" s="17" t="s">
        <v>138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17" t="s">
        <v>86</v>
      </c>
      <c r="BK240" s="194">
        <f>ROUND(I240*H240,2)</f>
        <v>0</v>
      </c>
      <c r="BL240" s="17" t="s">
        <v>156</v>
      </c>
      <c r="BM240" s="17" t="s">
        <v>807</v>
      </c>
    </row>
    <row r="241" spans="2:65" s="12" customFormat="1" ht="11.25">
      <c r="B241" s="204"/>
      <c r="C241" s="205"/>
      <c r="D241" s="195" t="s">
        <v>217</v>
      </c>
      <c r="E241" s="206" t="s">
        <v>32</v>
      </c>
      <c r="F241" s="207" t="s">
        <v>808</v>
      </c>
      <c r="G241" s="205"/>
      <c r="H241" s="208">
        <v>5.7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217</v>
      </c>
      <c r="AU241" s="214" t="s">
        <v>21</v>
      </c>
      <c r="AV241" s="12" t="s">
        <v>21</v>
      </c>
      <c r="AW241" s="12" t="s">
        <v>39</v>
      </c>
      <c r="AX241" s="12" t="s">
        <v>86</v>
      </c>
      <c r="AY241" s="214" t="s">
        <v>138</v>
      </c>
    </row>
    <row r="242" spans="2:65" s="1" customFormat="1" ht="22.5" customHeight="1">
      <c r="B242" s="35"/>
      <c r="C242" s="183" t="s">
        <v>545</v>
      </c>
      <c r="D242" s="183" t="s">
        <v>141</v>
      </c>
      <c r="E242" s="184" t="s">
        <v>482</v>
      </c>
      <c r="F242" s="185" t="s">
        <v>483</v>
      </c>
      <c r="G242" s="186" t="s">
        <v>214</v>
      </c>
      <c r="H242" s="187">
        <v>4.5599999999999996</v>
      </c>
      <c r="I242" s="188"/>
      <c r="J242" s="189">
        <f>ROUND(I242*H242,2)</f>
        <v>0</v>
      </c>
      <c r="K242" s="185" t="s">
        <v>215</v>
      </c>
      <c r="L242" s="39"/>
      <c r="M242" s="190" t="s">
        <v>32</v>
      </c>
      <c r="N242" s="191" t="s">
        <v>49</v>
      </c>
      <c r="O242" s="61"/>
      <c r="P242" s="192">
        <f>O242*H242</f>
        <v>0</v>
      </c>
      <c r="Q242" s="192">
        <v>0.78741000000000005</v>
      </c>
      <c r="R242" s="192">
        <f>Q242*H242</f>
        <v>3.5905895999999999</v>
      </c>
      <c r="S242" s="192">
        <v>0</v>
      </c>
      <c r="T242" s="193">
        <f>S242*H242</f>
        <v>0</v>
      </c>
      <c r="AR242" s="17" t="s">
        <v>156</v>
      </c>
      <c r="AT242" s="17" t="s">
        <v>141</v>
      </c>
      <c r="AU242" s="17" t="s">
        <v>21</v>
      </c>
      <c r="AY242" s="17" t="s">
        <v>138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7" t="s">
        <v>86</v>
      </c>
      <c r="BK242" s="194">
        <f>ROUND(I242*H242,2)</f>
        <v>0</v>
      </c>
      <c r="BL242" s="17" t="s">
        <v>156</v>
      </c>
      <c r="BM242" s="17" t="s">
        <v>809</v>
      </c>
    </row>
    <row r="243" spans="2:65" s="12" customFormat="1" ht="11.25">
      <c r="B243" s="204"/>
      <c r="C243" s="205"/>
      <c r="D243" s="195" t="s">
        <v>217</v>
      </c>
      <c r="E243" s="206" t="s">
        <v>32</v>
      </c>
      <c r="F243" s="207" t="s">
        <v>485</v>
      </c>
      <c r="G243" s="205"/>
      <c r="H243" s="208">
        <v>4.5599999999999996</v>
      </c>
      <c r="I243" s="209"/>
      <c r="J243" s="205"/>
      <c r="K243" s="205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217</v>
      </c>
      <c r="AU243" s="214" t="s">
        <v>21</v>
      </c>
      <c r="AV243" s="12" t="s">
        <v>21</v>
      </c>
      <c r="AW243" s="12" t="s">
        <v>39</v>
      </c>
      <c r="AX243" s="12" t="s">
        <v>86</v>
      </c>
      <c r="AY243" s="214" t="s">
        <v>138</v>
      </c>
    </row>
    <row r="244" spans="2:65" s="1" customFormat="1" ht="22.5" customHeight="1">
      <c r="B244" s="35"/>
      <c r="C244" s="183" t="s">
        <v>810</v>
      </c>
      <c r="D244" s="183" t="s">
        <v>141</v>
      </c>
      <c r="E244" s="184" t="s">
        <v>487</v>
      </c>
      <c r="F244" s="185" t="s">
        <v>488</v>
      </c>
      <c r="G244" s="186" t="s">
        <v>231</v>
      </c>
      <c r="H244" s="187">
        <v>40.799999999999997</v>
      </c>
      <c r="I244" s="188"/>
      <c r="J244" s="189">
        <f>ROUND(I244*H244,2)</f>
        <v>0</v>
      </c>
      <c r="K244" s="185" t="s">
        <v>215</v>
      </c>
      <c r="L244" s="39"/>
      <c r="M244" s="190" t="s">
        <v>32</v>
      </c>
      <c r="N244" s="191" t="s">
        <v>49</v>
      </c>
      <c r="O244" s="61"/>
      <c r="P244" s="192">
        <f>O244*H244</f>
        <v>0</v>
      </c>
      <c r="Q244" s="192">
        <v>5.7910000000000003E-2</v>
      </c>
      <c r="R244" s="192">
        <f>Q244*H244</f>
        <v>2.3627280000000002</v>
      </c>
      <c r="S244" s="192">
        <v>0</v>
      </c>
      <c r="T244" s="193">
        <f>S244*H244</f>
        <v>0</v>
      </c>
      <c r="AR244" s="17" t="s">
        <v>156</v>
      </c>
      <c r="AT244" s="17" t="s">
        <v>141</v>
      </c>
      <c r="AU244" s="17" t="s">
        <v>21</v>
      </c>
      <c r="AY244" s="17" t="s">
        <v>138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17" t="s">
        <v>86</v>
      </c>
      <c r="BK244" s="194">
        <f>ROUND(I244*H244,2)</f>
        <v>0</v>
      </c>
      <c r="BL244" s="17" t="s">
        <v>156</v>
      </c>
      <c r="BM244" s="17" t="s">
        <v>811</v>
      </c>
    </row>
    <row r="245" spans="2:65" s="12" customFormat="1" ht="11.25">
      <c r="B245" s="204"/>
      <c r="C245" s="205"/>
      <c r="D245" s="195" t="s">
        <v>217</v>
      </c>
      <c r="E245" s="206" t="s">
        <v>32</v>
      </c>
      <c r="F245" s="207" t="s">
        <v>812</v>
      </c>
      <c r="G245" s="205"/>
      <c r="H245" s="208">
        <v>40.799999999999997</v>
      </c>
      <c r="I245" s="209"/>
      <c r="J245" s="205"/>
      <c r="K245" s="205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217</v>
      </c>
      <c r="AU245" s="214" t="s">
        <v>21</v>
      </c>
      <c r="AV245" s="12" t="s">
        <v>21</v>
      </c>
      <c r="AW245" s="12" t="s">
        <v>39</v>
      </c>
      <c r="AX245" s="12" t="s">
        <v>86</v>
      </c>
      <c r="AY245" s="214" t="s">
        <v>138</v>
      </c>
    </row>
    <row r="246" spans="2:65" s="11" customFormat="1" ht="22.9" customHeight="1">
      <c r="B246" s="167"/>
      <c r="C246" s="168"/>
      <c r="D246" s="169" t="s">
        <v>77</v>
      </c>
      <c r="E246" s="181" t="s">
        <v>137</v>
      </c>
      <c r="F246" s="181" t="s">
        <v>491</v>
      </c>
      <c r="G246" s="168"/>
      <c r="H246" s="168"/>
      <c r="I246" s="171"/>
      <c r="J246" s="182">
        <f>BK246</f>
        <v>0</v>
      </c>
      <c r="K246" s="168"/>
      <c r="L246" s="173"/>
      <c r="M246" s="174"/>
      <c r="N246" s="175"/>
      <c r="O246" s="175"/>
      <c r="P246" s="176">
        <f>SUM(P247:P248)</f>
        <v>0</v>
      </c>
      <c r="Q246" s="175"/>
      <c r="R246" s="176">
        <f>SUM(R247:R248)</f>
        <v>2.1782750000000002</v>
      </c>
      <c r="S246" s="175"/>
      <c r="T246" s="177">
        <f>SUM(T247:T248)</f>
        <v>0</v>
      </c>
      <c r="AR246" s="178" t="s">
        <v>86</v>
      </c>
      <c r="AT246" s="179" t="s">
        <v>77</v>
      </c>
      <c r="AU246" s="179" t="s">
        <v>86</v>
      </c>
      <c r="AY246" s="178" t="s">
        <v>138</v>
      </c>
      <c r="BK246" s="180">
        <f>SUM(BK247:BK248)</f>
        <v>0</v>
      </c>
    </row>
    <row r="247" spans="2:65" s="1" customFormat="1" ht="22.5" customHeight="1">
      <c r="B247" s="35"/>
      <c r="C247" s="183" t="s">
        <v>813</v>
      </c>
      <c r="D247" s="183" t="s">
        <v>141</v>
      </c>
      <c r="E247" s="184" t="s">
        <v>493</v>
      </c>
      <c r="F247" s="185" t="s">
        <v>494</v>
      </c>
      <c r="G247" s="186" t="s">
        <v>214</v>
      </c>
      <c r="H247" s="187">
        <v>44.5</v>
      </c>
      <c r="I247" s="188"/>
      <c r="J247" s="189">
        <f>ROUND(I247*H247,2)</f>
        <v>0</v>
      </c>
      <c r="K247" s="185" t="s">
        <v>215</v>
      </c>
      <c r="L247" s="39"/>
      <c r="M247" s="190" t="s">
        <v>32</v>
      </c>
      <c r="N247" s="191" t="s">
        <v>49</v>
      </c>
      <c r="O247" s="61"/>
      <c r="P247" s="192">
        <f>O247*H247</f>
        <v>0</v>
      </c>
      <c r="Q247" s="192">
        <v>4.895E-2</v>
      </c>
      <c r="R247" s="192">
        <f>Q247*H247</f>
        <v>2.1782750000000002</v>
      </c>
      <c r="S247" s="192">
        <v>0</v>
      </c>
      <c r="T247" s="193">
        <f>S247*H247</f>
        <v>0</v>
      </c>
      <c r="AR247" s="17" t="s">
        <v>156</v>
      </c>
      <c r="AT247" s="17" t="s">
        <v>141</v>
      </c>
      <c r="AU247" s="17" t="s">
        <v>21</v>
      </c>
      <c r="AY247" s="17" t="s">
        <v>138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17" t="s">
        <v>86</v>
      </c>
      <c r="BK247" s="194">
        <f>ROUND(I247*H247,2)</f>
        <v>0</v>
      </c>
      <c r="BL247" s="17" t="s">
        <v>156</v>
      </c>
      <c r="BM247" s="17" t="s">
        <v>814</v>
      </c>
    </row>
    <row r="248" spans="2:65" s="1" customFormat="1" ht="16.5" customHeight="1">
      <c r="B248" s="35"/>
      <c r="C248" s="183" t="s">
        <v>815</v>
      </c>
      <c r="D248" s="183" t="s">
        <v>141</v>
      </c>
      <c r="E248" s="184" t="s">
        <v>497</v>
      </c>
      <c r="F248" s="185" t="s">
        <v>498</v>
      </c>
      <c r="G248" s="186" t="s">
        <v>214</v>
      </c>
      <c r="H248" s="187">
        <v>44.5</v>
      </c>
      <c r="I248" s="188"/>
      <c r="J248" s="189">
        <f>ROUND(I248*H248,2)</f>
        <v>0</v>
      </c>
      <c r="K248" s="185" t="s">
        <v>215</v>
      </c>
      <c r="L248" s="39"/>
      <c r="M248" s="190" t="s">
        <v>32</v>
      </c>
      <c r="N248" s="191" t="s">
        <v>49</v>
      </c>
      <c r="O248" s="61"/>
      <c r="P248" s="192">
        <f>O248*H248</f>
        <v>0</v>
      </c>
      <c r="Q248" s="192">
        <v>0</v>
      </c>
      <c r="R248" s="192">
        <f>Q248*H248</f>
        <v>0</v>
      </c>
      <c r="S248" s="192">
        <v>0</v>
      </c>
      <c r="T248" s="193">
        <f>S248*H248</f>
        <v>0</v>
      </c>
      <c r="AR248" s="17" t="s">
        <v>156</v>
      </c>
      <c r="AT248" s="17" t="s">
        <v>141</v>
      </c>
      <c r="AU248" s="17" t="s">
        <v>21</v>
      </c>
      <c r="AY248" s="17" t="s">
        <v>138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7" t="s">
        <v>86</v>
      </c>
      <c r="BK248" s="194">
        <f>ROUND(I248*H248,2)</f>
        <v>0</v>
      </c>
      <c r="BL248" s="17" t="s">
        <v>156</v>
      </c>
      <c r="BM248" s="17" t="s">
        <v>816</v>
      </c>
    </row>
    <row r="249" spans="2:65" s="11" customFormat="1" ht="22.9" customHeight="1">
      <c r="B249" s="167"/>
      <c r="C249" s="168"/>
      <c r="D249" s="169" t="s">
        <v>77</v>
      </c>
      <c r="E249" s="181" t="s">
        <v>163</v>
      </c>
      <c r="F249" s="181" t="s">
        <v>500</v>
      </c>
      <c r="G249" s="168"/>
      <c r="H249" s="168"/>
      <c r="I249" s="171"/>
      <c r="J249" s="182">
        <f>BK249</f>
        <v>0</v>
      </c>
      <c r="K249" s="168"/>
      <c r="L249" s="173"/>
      <c r="M249" s="174"/>
      <c r="N249" s="175"/>
      <c r="O249" s="175"/>
      <c r="P249" s="176">
        <f>P250</f>
        <v>0</v>
      </c>
      <c r="Q249" s="175"/>
      <c r="R249" s="176">
        <f>R250</f>
        <v>5.9251499999999995</v>
      </c>
      <c r="S249" s="175"/>
      <c r="T249" s="177">
        <f>T250</f>
        <v>0</v>
      </c>
      <c r="AR249" s="178" t="s">
        <v>86</v>
      </c>
      <c r="AT249" s="179" t="s">
        <v>77</v>
      </c>
      <c r="AU249" s="179" t="s">
        <v>86</v>
      </c>
      <c r="AY249" s="178" t="s">
        <v>138</v>
      </c>
      <c r="BK249" s="180">
        <f>BK250</f>
        <v>0</v>
      </c>
    </row>
    <row r="250" spans="2:65" s="1" customFormat="1" ht="22.5" customHeight="1">
      <c r="B250" s="35"/>
      <c r="C250" s="183" t="s">
        <v>817</v>
      </c>
      <c r="D250" s="183" t="s">
        <v>141</v>
      </c>
      <c r="E250" s="184" t="s">
        <v>502</v>
      </c>
      <c r="F250" s="185" t="s">
        <v>503</v>
      </c>
      <c r="G250" s="186" t="s">
        <v>214</v>
      </c>
      <c r="H250" s="187">
        <v>148.5</v>
      </c>
      <c r="I250" s="188"/>
      <c r="J250" s="189">
        <f>ROUND(I250*H250,2)</f>
        <v>0</v>
      </c>
      <c r="K250" s="185" t="s">
        <v>215</v>
      </c>
      <c r="L250" s="39"/>
      <c r="M250" s="190" t="s">
        <v>32</v>
      </c>
      <c r="N250" s="191" t="s">
        <v>49</v>
      </c>
      <c r="O250" s="61"/>
      <c r="P250" s="192">
        <f>O250*H250</f>
        <v>0</v>
      </c>
      <c r="Q250" s="192">
        <v>3.9899999999999998E-2</v>
      </c>
      <c r="R250" s="192">
        <f>Q250*H250</f>
        <v>5.9251499999999995</v>
      </c>
      <c r="S250" s="192">
        <v>0</v>
      </c>
      <c r="T250" s="193">
        <f>S250*H250</f>
        <v>0</v>
      </c>
      <c r="AR250" s="17" t="s">
        <v>156</v>
      </c>
      <c r="AT250" s="17" t="s">
        <v>141</v>
      </c>
      <c r="AU250" s="17" t="s">
        <v>21</v>
      </c>
      <c r="AY250" s="17" t="s">
        <v>138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7" t="s">
        <v>86</v>
      </c>
      <c r="BK250" s="194">
        <f>ROUND(I250*H250,2)</f>
        <v>0</v>
      </c>
      <c r="BL250" s="17" t="s">
        <v>156</v>
      </c>
      <c r="BM250" s="17" t="s">
        <v>818</v>
      </c>
    </row>
    <row r="251" spans="2:65" s="11" customFormat="1" ht="22.9" customHeight="1">
      <c r="B251" s="167"/>
      <c r="C251" s="168"/>
      <c r="D251" s="169" t="s">
        <v>77</v>
      </c>
      <c r="E251" s="181" t="s">
        <v>171</v>
      </c>
      <c r="F251" s="181" t="s">
        <v>505</v>
      </c>
      <c r="G251" s="168"/>
      <c r="H251" s="168"/>
      <c r="I251" s="171"/>
      <c r="J251" s="182">
        <f>BK251</f>
        <v>0</v>
      </c>
      <c r="K251" s="168"/>
      <c r="L251" s="173"/>
      <c r="M251" s="174"/>
      <c r="N251" s="175"/>
      <c r="O251" s="175"/>
      <c r="P251" s="176">
        <f>SUM(P252:P253)</f>
        <v>0</v>
      </c>
      <c r="Q251" s="175"/>
      <c r="R251" s="176">
        <f>SUM(R252:R253)</f>
        <v>2.1780000000000001E-2</v>
      </c>
      <c r="S251" s="175"/>
      <c r="T251" s="177">
        <f>SUM(T252:T253)</f>
        <v>0</v>
      </c>
      <c r="AR251" s="178" t="s">
        <v>86</v>
      </c>
      <c r="AT251" s="179" t="s">
        <v>77</v>
      </c>
      <c r="AU251" s="179" t="s">
        <v>86</v>
      </c>
      <c r="AY251" s="178" t="s">
        <v>138</v>
      </c>
      <c r="BK251" s="180">
        <f>SUM(BK252:BK253)</f>
        <v>0</v>
      </c>
    </row>
    <row r="252" spans="2:65" s="1" customFormat="1" ht="22.5" customHeight="1">
      <c r="B252" s="35"/>
      <c r="C252" s="183" t="s">
        <v>819</v>
      </c>
      <c r="D252" s="183" t="s">
        <v>141</v>
      </c>
      <c r="E252" s="184" t="s">
        <v>507</v>
      </c>
      <c r="F252" s="185" t="s">
        <v>508</v>
      </c>
      <c r="G252" s="186" t="s">
        <v>231</v>
      </c>
      <c r="H252" s="187">
        <v>3</v>
      </c>
      <c r="I252" s="188"/>
      <c r="J252" s="189">
        <f>ROUND(I252*H252,2)</f>
        <v>0</v>
      </c>
      <c r="K252" s="185" t="s">
        <v>215</v>
      </c>
      <c r="L252" s="39"/>
      <c r="M252" s="190" t="s">
        <v>32</v>
      </c>
      <c r="N252" s="191" t="s">
        <v>49</v>
      </c>
      <c r="O252" s="61"/>
      <c r="P252" s="192">
        <f>O252*H252</f>
        <v>0</v>
      </c>
      <c r="Q252" s="192">
        <v>7.26E-3</v>
      </c>
      <c r="R252" s="192">
        <f>Q252*H252</f>
        <v>2.1780000000000001E-2</v>
      </c>
      <c r="S252" s="192">
        <v>0</v>
      </c>
      <c r="T252" s="193">
        <f>S252*H252</f>
        <v>0</v>
      </c>
      <c r="AR252" s="17" t="s">
        <v>156</v>
      </c>
      <c r="AT252" s="17" t="s">
        <v>141</v>
      </c>
      <c r="AU252" s="17" t="s">
        <v>21</v>
      </c>
      <c r="AY252" s="17" t="s">
        <v>138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7" t="s">
        <v>86</v>
      </c>
      <c r="BK252" s="194">
        <f>ROUND(I252*H252,2)</f>
        <v>0</v>
      </c>
      <c r="BL252" s="17" t="s">
        <v>156</v>
      </c>
      <c r="BM252" s="17" t="s">
        <v>820</v>
      </c>
    </row>
    <row r="253" spans="2:65" s="12" customFormat="1" ht="11.25">
      <c r="B253" s="204"/>
      <c r="C253" s="205"/>
      <c r="D253" s="195" t="s">
        <v>217</v>
      </c>
      <c r="E253" s="206" t="s">
        <v>32</v>
      </c>
      <c r="F253" s="207" t="s">
        <v>653</v>
      </c>
      <c r="G253" s="205"/>
      <c r="H253" s="208">
        <v>3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217</v>
      </c>
      <c r="AU253" s="214" t="s">
        <v>21</v>
      </c>
      <c r="AV253" s="12" t="s">
        <v>21</v>
      </c>
      <c r="AW253" s="12" t="s">
        <v>39</v>
      </c>
      <c r="AX253" s="12" t="s">
        <v>86</v>
      </c>
      <c r="AY253" s="214" t="s">
        <v>138</v>
      </c>
    </row>
    <row r="254" spans="2:65" s="11" customFormat="1" ht="22.9" customHeight="1">
      <c r="B254" s="167"/>
      <c r="C254" s="168"/>
      <c r="D254" s="169" t="s">
        <v>77</v>
      </c>
      <c r="E254" s="181" t="s">
        <v>177</v>
      </c>
      <c r="F254" s="181" t="s">
        <v>511</v>
      </c>
      <c r="G254" s="168"/>
      <c r="H254" s="168"/>
      <c r="I254" s="171"/>
      <c r="J254" s="182">
        <f>BK254</f>
        <v>0</v>
      </c>
      <c r="K254" s="168"/>
      <c r="L254" s="173"/>
      <c r="M254" s="174"/>
      <c r="N254" s="175"/>
      <c r="O254" s="175"/>
      <c r="P254" s="176">
        <f>SUM(P255:P256)</f>
        <v>0</v>
      </c>
      <c r="Q254" s="175"/>
      <c r="R254" s="176">
        <f>SUM(R255:R256)</f>
        <v>0</v>
      </c>
      <c r="S254" s="175"/>
      <c r="T254" s="177">
        <f>SUM(T255:T256)</f>
        <v>3.7460999999999998</v>
      </c>
      <c r="AR254" s="178" t="s">
        <v>86</v>
      </c>
      <c r="AT254" s="179" t="s">
        <v>77</v>
      </c>
      <c r="AU254" s="179" t="s">
        <v>86</v>
      </c>
      <c r="AY254" s="178" t="s">
        <v>138</v>
      </c>
      <c r="BK254" s="180">
        <f>SUM(BK255:BK256)</f>
        <v>0</v>
      </c>
    </row>
    <row r="255" spans="2:65" s="1" customFormat="1" ht="33.75" customHeight="1">
      <c r="B255" s="35"/>
      <c r="C255" s="183" t="s">
        <v>821</v>
      </c>
      <c r="D255" s="183" t="s">
        <v>141</v>
      </c>
      <c r="E255" s="184" t="s">
        <v>517</v>
      </c>
      <c r="F255" s="185" t="s">
        <v>518</v>
      </c>
      <c r="G255" s="186" t="s">
        <v>214</v>
      </c>
      <c r="H255" s="187">
        <v>148.5</v>
      </c>
      <c r="I255" s="188"/>
      <c r="J255" s="189">
        <f>ROUND(I255*H255,2)</f>
        <v>0</v>
      </c>
      <c r="K255" s="185" t="s">
        <v>215</v>
      </c>
      <c r="L255" s="39"/>
      <c r="M255" s="190" t="s">
        <v>32</v>
      </c>
      <c r="N255" s="191" t="s">
        <v>49</v>
      </c>
      <c r="O255" s="61"/>
      <c r="P255" s="192">
        <f>O255*H255</f>
        <v>0</v>
      </c>
      <c r="Q255" s="192">
        <v>0</v>
      </c>
      <c r="R255" s="192">
        <f>Q255*H255</f>
        <v>0</v>
      </c>
      <c r="S255" s="192">
        <v>2.3E-2</v>
      </c>
      <c r="T255" s="193">
        <f>S255*H255</f>
        <v>3.4154999999999998</v>
      </c>
      <c r="AR255" s="17" t="s">
        <v>156</v>
      </c>
      <c r="AT255" s="17" t="s">
        <v>141</v>
      </c>
      <c r="AU255" s="17" t="s">
        <v>21</v>
      </c>
      <c r="AY255" s="17" t="s">
        <v>138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17" t="s">
        <v>86</v>
      </c>
      <c r="BK255" s="194">
        <f>ROUND(I255*H255,2)</f>
        <v>0</v>
      </c>
      <c r="BL255" s="17" t="s">
        <v>156</v>
      </c>
      <c r="BM255" s="17" t="s">
        <v>822</v>
      </c>
    </row>
    <row r="256" spans="2:65" s="1" customFormat="1" ht="16.5" customHeight="1">
      <c r="B256" s="35"/>
      <c r="C256" s="183" t="s">
        <v>823</v>
      </c>
      <c r="D256" s="183" t="s">
        <v>141</v>
      </c>
      <c r="E256" s="184" t="s">
        <v>824</v>
      </c>
      <c r="F256" s="185" t="s">
        <v>825</v>
      </c>
      <c r="G256" s="186" t="s">
        <v>231</v>
      </c>
      <c r="H256" s="187">
        <v>95</v>
      </c>
      <c r="I256" s="188"/>
      <c r="J256" s="189">
        <f>ROUND(I256*H256,2)</f>
        <v>0</v>
      </c>
      <c r="K256" s="185" t="s">
        <v>215</v>
      </c>
      <c r="L256" s="39"/>
      <c r="M256" s="190" t="s">
        <v>32</v>
      </c>
      <c r="N256" s="191" t="s">
        <v>49</v>
      </c>
      <c r="O256" s="61"/>
      <c r="P256" s="192">
        <f>O256*H256</f>
        <v>0</v>
      </c>
      <c r="Q256" s="192">
        <v>0</v>
      </c>
      <c r="R256" s="192">
        <f>Q256*H256</f>
        <v>0</v>
      </c>
      <c r="S256" s="192">
        <v>3.48E-3</v>
      </c>
      <c r="T256" s="193">
        <f>S256*H256</f>
        <v>0.3306</v>
      </c>
      <c r="AR256" s="17" t="s">
        <v>156</v>
      </c>
      <c r="AT256" s="17" t="s">
        <v>141</v>
      </c>
      <c r="AU256" s="17" t="s">
        <v>21</v>
      </c>
      <c r="AY256" s="17" t="s">
        <v>138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17" t="s">
        <v>86</v>
      </c>
      <c r="BK256" s="194">
        <f>ROUND(I256*H256,2)</f>
        <v>0</v>
      </c>
      <c r="BL256" s="17" t="s">
        <v>156</v>
      </c>
      <c r="BM256" s="17" t="s">
        <v>826</v>
      </c>
    </row>
    <row r="257" spans="2:65" s="11" customFormat="1" ht="22.9" customHeight="1">
      <c r="B257" s="167"/>
      <c r="C257" s="168"/>
      <c r="D257" s="169" t="s">
        <v>77</v>
      </c>
      <c r="E257" s="181" t="s">
        <v>520</v>
      </c>
      <c r="F257" s="181" t="s">
        <v>521</v>
      </c>
      <c r="G257" s="168"/>
      <c r="H257" s="168"/>
      <c r="I257" s="171"/>
      <c r="J257" s="182">
        <f>BK257</f>
        <v>0</v>
      </c>
      <c r="K257" s="168"/>
      <c r="L257" s="173"/>
      <c r="M257" s="174"/>
      <c r="N257" s="175"/>
      <c r="O257" s="175"/>
      <c r="P257" s="176">
        <f>SUM(P258:P261)</f>
        <v>0</v>
      </c>
      <c r="Q257" s="175"/>
      <c r="R257" s="176">
        <f>SUM(R258:R261)</f>
        <v>0</v>
      </c>
      <c r="S257" s="175"/>
      <c r="T257" s="177">
        <f>SUM(T258:T261)</f>
        <v>0</v>
      </c>
      <c r="AR257" s="178" t="s">
        <v>86</v>
      </c>
      <c r="AT257" s="179" t="s">
        <v>77</v>
      </c>
      <c r="AU257" s="179" t="s">
        <v>86</v>
      </c>
      <c r="AY257" s="178" t="s">
        <v>138</v>
      </c>
      <c r="BK257" s="180">
        <f>SUM(BK258:BK261)</f>
        <v>0</v>
      </c>
    </row>
    <row r="258" spans="2:65" s="1" customFormat="1" ht="22.5" customHeight="1">
      <c r="B258" s="35"/>
      <c r="C258" s="183" t="s">
        <v>827</v>
      </c>
      <c r="D258" s="183" t="s">
        <v>141</v>
      </c>
      <c r="E258" s="184" t="s">
        <v>523</v>
      </c>
      <c r="F258" s="185" t="s">
        <v>524</v>
      </c>
      <c r="G258" s="186" t="s">
        <v>276</v>
      </c>
      <c r="H258" s="187">
        <v>3.746</v>
      </c>
      <c r="I258" s="188"/>
      <c r="J258" s="189">
        <f>ROUND(I258*H258,2)</f>
        <v>0</v>
      </c>
      <c r="K258" s="185" t="s">
        <v>215</v>
      </c>
      <c r="L258" s="39"/>
      <c r="M258" s="190" t="s">
        <v>32</v>
      </c>
      <c r="N258" s="191" t="s">
        <v>49</v>
      </c>
      <c r="O258" s="61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AR258" s="17" t="s">
        <v>156</v>
      </c>
      <c r="AT258" s="17" t="s">
        <v>141</v>
      </c>
      <c r="AU258" s="17" t="s">
        <v>21</v>
      </c>
      <c r="AY258" s="17" t="s">
        <v>138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17" t="s">
        <v>86</v>
      </c>
      <c r="BK258" s="194">
        <f>ROUND(I258*H258,2)</f>
        <v>0</v>
      </c>
      <c r="BL258" s="17" t="s">
        <v>156</v>
      </c>
      <c r="BM258" s="17" t="s">
        <v>828</v>
      </c>
    </row>
    <row r="259" spans="2:65" s="1" customFormat="1" ht="22.5" customHeight="1">
      <c r="B259" s="35"/>
      <c r="C259" s="183" t="s">
        <v>829</v>
      </c>
      <c r="D259" s="183" t="s">
        <v>141</v>
      </c>
      <c r="E259" s="184" t="s">
        <v>527</v>
      </c>
      <c r="F259" s="185" t="s">
        <v>528</v>
      </c>
      <c r="G259" s="186" t="s">
        <v>276</v>
      </c>
      <c r="H259" s="187">
        <v>33.713999999999999</v>
      </c>
      <c r="I259" s="188"/>
      <c r="J259" s="189">
        <f>ROUND(I259*H259,2)</f>
        <v>0</v>
      </c>
      <c r="K259" s="185" t="s">
        <v>215</v>
      </c>
      <c r="L259" s="39"/>
      <c r="M259" s="190" t="s">
        <v>32</v>
      </c>
      <c r="N259" s="191" t="s">
        <v>49</v>
      </c>
      <c r="O259" s="61"/>
      <c r="P259" s="192">
        <f>O259*H259</f>
        <v>0</v>
      </c>
      <c r="Q259" s="192">
        <v>0</v>
      </c>
      <c r="R259" s="192">
        <f>Q259*H259</f>
        <v>0</v>
      </c>
      <c r="S259" s="192">
        <v>0</v>
      </c>
      <c r="T259" s="193">
        <f>S259*H259</f>
        <v>0</v>
      </c>
      <c r="AR259" s="17" t="s">
        <v>156</v>
      </c>
      <c r="AT259" s="17" t="s">
        <v>141</v>
      </c>
      <c r="AU259" s="17" t="s">
        <v>21</v>
      </c>
      <c r="AY259" s="17" t="s">
        <v>138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17" t="s">
        <v>86</v>
      </c>
      <c r="BK259" s="194">
        <f>ROUND(I259*H259,2)</f>
        <v>0</v>
      </c>
      <c r="BL259" s="17" t="s">
        <v>156</v>
      </c>
      <c r="BM259" s="17" t="s">
        <v>830</v>
      </c>
    </row>
    <row r="260" spans="2:65" s="12" customFormat="1" ht="11.25">
      <c r="B260" s="204"/>
      <c r="C260" s="205"/>
      <c r="D260" s="195" t="s">
        <v>217</v>
      </c>
      <c r="E260" s="206" t="s">
        <v>32</v>
      </c>
      <c r="F260" s="207" t="s">
        <v>831</v>
      </c>
      <c r="G260" s="205"/>
      <c r="H260" s="208">
        <v>33.713999999999999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217</v>
      </c>
      <c r="AU260" s="214" t="s">
        <v>21</v>
      </c>
      <c r="AV260" s="12" t="s">
        <v>21</v>
      </c>
      <c r="AW260" s="12" t="s">
        <v>39</v>
      </c>
      <c r="AX260" s="12" t="s">
        <v>86</v>
      </c>
      <c r="AY260" s="214" t="s">
        <v>138</v>
      </c>
    </row>
    <row r="261" spans="2:65" s="1" customFormat="1" ht="22.5" customHeight="1">
      <c r="B261" s="35"/>
      <c r="C261" s="183" t="s">
        <v>832</v>
      </c>
      <c r="D261" s="183" t="s">
        <v>141</v>
      </c>
      <c r="E261" s="184" t="s">
        <v>532</v>
      </c>
      <c r="F261" s="185" t="s">
        <v>533</v>
      </c>
      <c r="G261" s="186" t="s">
        <v>276</v>
      </c>
      <c r="H261" s="187">
        <v>3.746</v>
      </c>
      <c r="I261" s="188"/>
      <c r="J261" s="189">
        <f>ROUND(I261*H261,2)</f>
        <v>0</v>
      </c>
      <c r="K261" s="185" t="s">
        <v>215</v>
      </c>
      <c r="L261" s="39"/>
      <c r="M261" s="190" t="s">
        <v>32</v>
      </c>
      <c r="N261" s="191" t="s">
        <v>49</v>
      </c>
      <c r="O261" s="61"/>
      <c r="P261" s="192">
        <f>O261*H261</f>
        <v>0</v>
      </c>
      <c r="Q261" s="192">
        <v>0</v>
      </c>
      <c r="R261" s="192">
        <f>Q261*H261</f>
        <v>0</v>
      </c>
      <c r="S261" s="192">
        <v>0</v>
      </c>
      <c r="T261" s="193">
        <f>S261*H261</f>
        <v>0</v>
      </c>
      <c r="AR261" s="17" t="s">
        <v>156</v>
      </c>
      <c r="AT261" s="17" t="s">
        <v>141</v>
      </c>
      <c r="AU261" s="17" t="s">
        <v>21</v>
      </c>
      <c r="AY261" s="17" t="s">
        <v>138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17" t="s">
        <v>86</v>
      </c>
      <c r="BK261" s="194">
        <f>ROUND(I261*H261,2)</f>
        <v>0</v>
      </c>
      <c r="BL261" s="17" t="s">
        <v>156</v>
      </c>
      <c r="BM261" s="17" t="s">
        <v>833</v>
      </c>
    </row>
    <row r="262" spans="2:65" s="11" customFormat="1" ht="22.9" customHeight="1">
      <c r="B262" s="167"/>
      <c r="C262" s="168"/>
      <c r="D262" s="169" t="s">
        <v>77</v>
      </c>
      <c r="E262" s="181" t="s">
        <v>535</v>
      </c>
      <c r="F262" s="181" t="s">
        <v>536</v>
      </c>
      <c r="G262" s="168"/>
      <c r="H262" s="168"/>
      <c r="I262" s="171"/>
      <c r="J262" s="182">
        <f>BK262</f>
        <v>0</v>
      </c>
      <c r="K262" s="168"/>
      <c r="L262" s="173"/>
      <c r="M262" s="174"/>
      <c r="N262" s="175"/>
      <c r="O262" s="175"/>
      <c r="P262" s="176">
        <f>P263</f>
        <v>0</v>
      </c>
      <c r="Q262" s="175"/>
      <c r="R262" s="176">
        <f>R263</f>
        <v>0</v>
      </c>
      <c r="S262" s="175"/>
      <c r="T262" s="177">
        <f>T263</f>
        <v>0</v>
      </c>
      <c r="AR262" s="178" t="s">
        <v>86</v>
      </c>
      <c r="AT262" s="179" t="s">
        <v>77</v>
      </c>
      <c r="AU262" s="179" t="s">
        <v>86</v>
      </c>
      <c r="AY262" s="178" t="s">
        <v>138</v>
      </c>
      <c r="BK262" s="180">
        <f>BK263</f>
        <v>0</v>
      </c>
    </row>
    <row r="263" spans="2:65" s="1" customFormat="1" ht="16.5" customHeight="1">
      <c r="B263" s="35"/>
      <c r="C263" s="183" t="s">
        <v>834</v>
      </c>
      <c r="D263" s="183" t="s">
        <v>141</v>
      </c>
      <c r="E263" s="184" t="s">
        <v>538</v>
      </c>
      <c r="F263" s="185" t="s">
        <v>539</v>
      </c>
      <c r="G263" s="186" t="s">
        <v>276</v>
      </c>
      <c r="H263" s="187">
        <v>3622.2359999999999</v>
      </c>
      <c r="I263" s="188"/>
      <c r="J263" s="189">
        <f>ROUND(I263*H263,2)</f>
        <v>0</v>
      </c>
      <c r="K263" s="185" t="s">
        <v>215</v>
      </c>
      <c r="L263" s="39"/>
      <c r="M263" s="190" t="s">
        <v>32</v>
      </c>
      <c r="N263" s="191" t="s">
        <v>49</v>
      </c>
      <c r="O263" s="61"/>
      <c r="P263" s="192">
        <f>O263*H263</f>
        <v>0</v>
      </c>
      <c r="Q263" s="192">
        <v>0</v>
      </c>
      <c r="R263" s="192">
        <f>Q263*H263</f>
        <v>0</v>
      </c>
      <c r="S263" s="192">
        <v>0</v>
      </c>
      <c r="T263" s="193">
        <f>S263*H263</f>
        <v>0</v>
      </c>
      <c r="AR263" s="17" t="s">
        <v>156</v>
      </c>
      <c r="AT263" s="17" t="s">
        <v>141</v>
      </c>
      <c r="AU263" s="17" t="s">
        <v>21</v>
      </c>
      <c r="AY263" s="17" t="s">
        <v>138</v>
      </c>
      <c r="BE263" s="194">
        <f>IF(N263="základní",J263,0)</f>
        <v>0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17" t="s">
        <v>86</v>
      </c>
      <c r="BK263" s="194">
        <f>ROUND(I263*H263,2)</f>
        <v>0</v>
      </c>
      <c r="BL263" s="17" t="s">
        <v>156</v>
      </c>
      <c r="BM263" s="17" t="s">
        <v>835</v>
      </c>
    </row>
    <row r="264" spans="2:65" s="11" customFormat="1" ht="25.9" customHeight="1">
      <c r="B264" s="167"/>
      <c r="C264" s="168"/>
      <c r="D264" s="169" t="s">
        <v>77</v>
      </c>
      <c r="E264" s="170" t="s">
        <v>541</v>
      </c>
      <c r="F264" s="170" t="s">
        <v>542</v>
      </c>
      <c r="G264" s="168"/>
      <c r="H264" s="168"/>
      <c r="I264" s="171"/>
      <c r="J264" s="172">
        <f>BK264</f>
        <v>0</v>
      </c>
      <c r="K264" s="168"/>
      <c r="L264" s="173"/>
      <c r="M264" s="174"/>
      <c r="N264" s="175"/>
      <c r="O264" s="175"/>
      <c r="P264" s="176">
        <f>P265</f>
        <v>0</v>
      </c>
      <c r="Q264" s="175"/>
      <c r="R264" s="176">
        <f>R265</f>
        <v>0.59126000000000001</v>
      </c>
      <c r="S264" s="175"/>
      <c r="T264" s="177">
        <f>T265</f>
        <v>0</v>
      </c>
      <c r="AR264" s="178" t="s">
        <v>21</v>
      </c>
      <c r="AT264" s="179" t="s">
        <v>77</v>
      </c>
      <c r="AU264" s="179" t="s">
        <v>78</v>
      </c>
      <c r="AY264" s="178" t="s">
        <v>138</v>
      </c>
      <c r="BK264" s="180">
        <f>BK265</f>
        <v>0</v>
      </c>
    </row>
    <row r="265" spans="2:65" s="11" customFormat="1" ht="22.9" customHeight="1">
      <c r="B265" s="167"/>
      <c r="C265" s="168"/>
      <c r="D265" s="169" t="s">
        <v>77</v>
      </c>
      <c r="E265" s="181" t="s">
        <v>543</v>
      </c>
      <c r="F265" s="181" t="s">
        <v>544</v>
      </c>
      <c r="G265" s="168"/>
      <c r="H265" s="168"/>
      <c r="I265" s="171"/>
      <c r="J265" s="182">
        <f>BK265</f>
        <v>0</v>
      </c>
      <c r="K265" s="168"/>
      <c r="L265" s="173"/>
      <c r="M265" s="174"/>
      <c r="N265" s="175"/>
      <c r="O265" s="175"/>
      <c r="P265" s="176">
        <f>SUM(P266:P268)</f>
        <v>0</v>
      </c>
      <c r="Q265" s="175"/>
      <c r="R265" s="176">
        <f>SUM(R266:R268)</f>
        <v>0.59126000000000001</v>
      </c>
      <c r="S265" s="175"/>
      <c r="T265" s="177">
        <f>SUM(T266:T268)</f>
        <v>0</v>
      </c>
      <c r="AR265" s="178" t="s">
        <v>21</v>
      </c>
      <c r="AT265" s="179" t="s">
        <v>77</v>
      </c>
      <c r="AU265" s="179" t="s">
        <v>86</v>
      </c>
      <c r="AY265" s="178" t="s">
        <v>138</v>
      </c>
      <c r="BK265" s="180">
        <f>SUM(BK266:BK268)</f>
        <v>0</v>
      </c>
    </row>
    <row r="266" spans="2:65" s="1" customFormat="1" ht="16.5" customHeight="1">
      <c r="B266" s="35"/>
      <c r="C266" s="183" t="s">
        <v>836</v>
      </c>
      <c r="D266" s="183" t="s">
        <v>141</v>
      </c>
      <c r="E266" s="184" t="s">
        <v>546</v>
      </c>
      <c r="F266" s="185" t="s">
        <v>547</v>
      </c>
      <c r="G266" s="186" t="s">
        <v>224</v>
      </c>
      <c r="H266" s="187">
        <v>47</v>
      </c>
      <c r="I266" s="188"/>
      <c r="J266" s="189">
        <f>ROUND(I266*H266,2)</f>
        <v>0</v>
      </c>
      <c r="K266" s="185" t="s">
        <v>32</v>
      </c>
      <c r="L266" s="39"/>
      <c r="M266" s="190" t="s">
        <v>32</v>
      </c>
      <c r="N266" s="191" t="s">
        <v>49</v>
      </c>
      <c r="O266" s="61"/>
      <c r="P266" s="192">
        <f>O266*H266</f>
        <v>0</v>
      </c>
      <c r="Q266" s="192">
        <v>1.2579999999999999E-2</v>
      </c>
      <c r="R266" s="192">
        <f>Q266*H266</f>
        <v>0.59126000000000001</v>
      </c>
      <c r="S266" s="192">
        <v>0</v>
      </c>
      <c r="T266" s="193">
        <f>S266*H266</f>
        <v>0</v>
      </c>
      <c r="AR266" s="17" t="s">
        <v>282</v>
      </c>
      <c r="AT266" s="17" t="s">
        <v>141</v>
      </c>
      <c r="AU266" s="17" t="s">
        <v>21</v>
      </c>
      <c r="AY266" s="17" t="s">
        <v>138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7" t="s">
        <v>86</v>
      </c>
      <c r="BK266" s="194">
        <f>ROUND(I266*H266,2)</f>
        <v>0</v>
      </c>
      <c r="BL266" s="17" t="s">
        <v>282</v>
      </c>
      <c r="BM266" s="17" t="s">
        <v>837</v>
      </c>
    </row>
    <row r="267" spans="2:65" s="12" customFormat="1" ht="11.25">
      <c r="B267" s="204"/>
      <c r="C267" s="205"/>
      <c r="D267" s="195" t="s">
        <v>217</v>
      </c>
      <c r="E267" s="206" t="s">
        <v>32</v>
      </c>
      <c r="F267" s="207" t="s">
        <v>838</v>
      </c>
      <c r="G267" s="205"/>
      <c r="H267" s="208">
        <v>47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217</v>
      </c>
      <c r="AU267" s="214" t="s">
        <v>21</v>
      </c>
      <c r="AV267" s="12" t="s">
        <v>21</v>
      </c>
      <c r="AW267" s="12" t="s">
        <v>39</v>
      </c>
      <c r="AX267" s="12" t="s">
        <v>78</v>
      </c>
      <c r="AY267" s="214" t="s">
        <v>138</v>
      </c>
    </row>
    <row r="268" spans="2:65" s="13" customFormat="1" ht="11.25">
      <c r="B268" s="215"/>
      <c r="C268" s="216"/>
      <c r="D268" s="195" t="s">
        <v>217</v>
      </c>
      <c r="E268" s="217" t="s">
        <v>32</v>
      </c>
      <c r="F268" s="218" t="s">
        <v>261</v>
      </c>
      <c r="G268" s="216"/>
      <c r="H268" s="219">
        <v>47</v>
      </c>
      <c r="I268" s="220"/>
      <c r="J268" s="216"/>
      <c r="K268" s="216"/>
      <c r="L268" s="221"/>
      <c r="M268" s="250"/>
      <c r="N268" s="251"/>
      <c r="O268" s="251"/>
      <c r="P268" s="251"/>
      <c r="Q268" s="251"/>
      <c r="R268" s="251"/>
      <c r="S268" s="251"/>
      <c r="T268" s="252"/>
      <c r="AT268" s="225" t="s">
        <v>217</v>
      </c>
      <c r="AU268" s="225" t="s">
        <v>21</v>
      </c>
      <c r="AV268" s="13" t="s">
        <v>156</v>
      </c>
      <c r="AW268" s="13" t="s">
        <v>39</v>
      </c>
      <c r="AX268" s="13" t="s">
        <v>86</v>
      </c>
      <c r="AY268" s="225" t="s">
        <v>138</v>
      </c>
    </row>
    <row r="269" spans="2:65" s="1" customFormat="1" ht="6.95" customHeight="1">
      <c r="B269" s="47"/>
      <c r="C269" s="48"/>
      <c r="D269" s="48"/>
      <c r="E269" s="48"/>
      <c r="F269" s="48"/>
      <c r="G269" s="48"/>
      <c r="H269" s="48"/>
      <c r="I269" s="135"/>
      <c r="J269" s="48"/>
      <c r="K269" s="48"/>
      <c r="L269" s="39"/>
    </row>
  </sheetData>
  <sheetProtection algorithmName="SHA-512" hashValue="KM4fBakSxufWWLfPIoc2btIdDfi7pbPhe1xtbAK0TQ0oItu5UGvu6uWymIXvdu4u/78wBE7ILbn66/fZIBGSXQ==" saltValue="mwP82EUExueOa6eOL0D0J6ppTGuiuC+cj0igTtrYQa8k5tvSO2Iqn0iZuQsQRLZaoP1Z0dW2OPPhukA4p/+LfQ==" spinCount="100000" sheet="1" objects="1" scenarios="1" formatColumns="0" formatRows="0" autoFilter="0"/>
  <autoFilter ref="C97:K268" xr:uid="{00000000-0009-0000-0000-000004000000}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printOptions horizontalCentered="1"/>
  <pageMargins left="0.39370078740157483" right="0.39370078740157483" top="0.39370078740157483" bottom="0.39370078740157483" header="0" footer="0"/>
  <pageSetup paperSize="9" scale="87" fitToHeight="100" orientation="landscape" blackAndWhite="1" r:id="rId1"/>
  <headerFooter>
    <oddFooter>&amp;CStrana &amp;P z &amp;N&amp;R&amp;A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5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7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7" t="s">
        <v>105</v>
      </c>
      <c r="AZ2" s="203" t="s">
        <v>191</v>
      </c>
      <c r="BA2" s="203" t="s">
        <v>32</v>
      </c>
      <c r="BB2" s="203" t="s">
        <v>32</v>
      </c>
      <c r="BC2" s="203" t="s">
        <v>839</v>
      </c>
      <c r="BD2" s="203" t="s">
        <v>21</v>
      </c>
    </row>
    <row r="3" spans="2:5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21</v>
      </c>
    </row>
    <row r="4" spans="2:56" ht="24.95" customHeight="1">
      <c r="B4" s="20"/>
      <c r="D4" s="111" t="s">
        <v>112</v>
      </c>
      <c r="L4" s="20"/>
      <c r="M4" s="24" t="s">
        <v>10</v>
      </c>
      <c r="AT4" s="17" t="s">
        <v>4</v>
      </c>
    </row>
    <row r="5" spans="2:56" ht="6.95" customHeight="1">
      <c r="B5" s="20"/>
      <c r="L5" s="20"/>
    </row>
    <row r="6" spans="2:56" ht="12" customHeight="1">
      <c r="B6" s="20"/>
      <c r="D6" s="112" t="s">
        <v>16</v>
      </c>
      <c r="L6" s="20"/>
    </row>
    <row r="7" spans="2:56" ht="16.5" customHeight="1">
      <c r="B7" s="20"/>
      <c r="E7" s="376" t="str">
        <f>'Rekapitulace stavby'!K6</f>
        <v>Klobouky u Brna - úprava Klobouckého potoka</v>
      </c>
      <c r="F7" s="377"/>
      <c r="G7" s="377"/>
      <c r="H7" s="377"/>
      <c r="L7" s="20"/>
    </row>
    <row r="8" spans="2:56" ht="12" customHeight="1">
      <c r="B8" s="20"/>
      <c r="D8" s="112" t="s">
        <v>113</v>
      </c>
      <c r="L8" s="20"/>
    </row>
    <row r="9" spans="2:56" s="1" customFormat="1" ht="16.5" customHeight="1">
      <c r="B9" s="39"/>
      <c r="E9" s="376" t="s">
        <v>193</v>
      </c>
      <c r="F9" s="379"/>
      <c r="G9" s="379"/>
      <c r="H9" s="379"/>
      <c r="I9" s="113"/>
      <c r="L9" s="39"/>
    </row>
    <row r="10" spans="2:56" s="1" customFormat="1" ht="12" customHeight="1">
      <c r="B10" s="39"/>
      <c r="D10" s="112" t="s">
        <v>194</v>
      </c>
      <c r="I10" s="113"/>
      <c r="L10" s="39"/>
    </row>
    <row r="11" spans="2:56" s="1" customFormat="1" ht="36.950000000000003" customHeight="1">
      <c r="B11" s="39"/>
      <c r="E11" s="378" t="s">
        <v>840</v>
      </c>
      <c r="F11" s="379"/>
      <c r="G11" s="379"/>
      <c r="H11" s="379"/>
      <c r="I11" s="113"/>
      <c r="L11" s="39"/>
    </row>
    <row r="12" spans="2:56" s="1" customFormat="1" ht="11.25">
      <c r="B12" s="39"/>
      <c r="I12" s="113"/>
      <c r="L12" s="39"/>
    </row>
    <row r="13" spans="2:56" s="1" customFormat="1" ht="12" customHeight="1">
      <c r="B13" s="39"/>
      <c r="D13" s="112" t="s">
        <v>18</v>
      </c>
      <c r="F13" s="17" t="s">
        <v>19</v>
      </c>
      <c r="I13" s="114" t="s">
        <v>20</v>
      </c>
      <c r="J13" s="17" t="s">
        <v>32</v>
      </c>
      <c r="L13" s="39"/>
    </row>
    <row r="14" spans="2:56" s="1" customFormat="1" ht="12" customHeight="1">
      <c r="B14" s="39"/>
      <c r="D14" s="112" t="s">
        <v>22</v>
      </c>
      <c r="F14" s="17" t="s">
        <v>23</v>
      </c>
      <c r="I14" s="114" t="s">
        <v>24</v>
      </c>
      <c r="J14" s="115" t="str">
        <f>'Rekapitulace stavby'!AN8</f>
        <v>16. 5. 2017</v>
      </c>
      <c r="L14" s="39"/>
    </row>
    <row r="15" spans="2:56" s="1" customFormat="1" ht="10.9" customHeight="1">
      <c r="B15" s="39"/>
      <c r="I15" s="113"/>
      <c r="L15" s="39"/>
    </row>
    <row r="16" spans="2:56" s="1" customFormat="1" ht="12" customHeight="1">
      <c r="B16" s="39"/>
      <c r="D16" s="112" t="s">
        <v>30</v>
      </c>
      <c r="I16" s="114" t="s">
        <v>31</v>
      </c>
      <c r="J16" s="17" t="s">
        <v>32</v>
      </c>
      <c r="L16" s="39"/>
    </row>
    <row r="17" spans="2:12" s="1" customFormat="1" ht="18" customHeight="1">
      <c r="B17" s="39"/>
      <c r="E17" s="17" t="s">
        <v>33</v>
      </c>
      <c r="I17" s="114" t="s">
        <v>34</v>
      </c>
      <c r="J17" s="17" t="s">
        <v>32</v>
      </c>
      <c r="L17" s="39"/>
    </row>
    <row r="18" spans="2:12" s="1" customFormat="1" ht="6.95" customHeight="1">
      <c r="B18" s="39"/>
      <c r="I18" s="113"/>
      <c r="L18" s="39"/>
    </row>
    <row r="19" spans="2:12" s="1" customFormat="1" ht="12" customHeight="1">
      <c r="B19" s="39"/>
      <c r="D19" s="112" t="s">
        <v>35</v>
      </c>
      <c r="I19" s="114" t="s">
        <v>31</v>
      </c>
      <c r="J19" s="30" t="str">
        <f>'Rekapitulace stavby'!AN13</f>
        <v>Vyplň údaj</v>
      </c>
      <c r="L19" s="39"/>
    </row>
    <row r="20" spans="2:12" s="1" customFormat="1" ht="18" customHeight="1">
      <c r="B20" s="39"/>
      <c r="E20" s="380" t="str">
        <f>'Rekapitulace stavby'!E14</f>
        <v>Vyplň údaj</v>
      </c>
      <c r="F20" s="381"/>
      <c r="G20" s="381"/>
      <c r="H20" s="381"/>
      <c r="I20" s="114" t="s">
        <v>34</v>
      </c>
      <c r="J20" s="30" t="str">
        <f>'Rekapitulace stavby'!AN14</f>
        <v>Vyplň údaj</v>
      </c>
      <c r="L20" s="39"/>
    </row>
    <row r="21" spans="2:12" s="1" customFormat="1" ht="6.95" customHeight="1">
      <c r="B21" s="39"/>
      <c r="I21" s="113"/>
      <c r="L21" s="39"/>
    </row>
    <row r="22" spans="2:12" s="1" customFormat="1" ht="12" customHeight="1">
      <c r="B22" s="39"/>
      <c r="D22" s="112" t="s">
        <v>37</v>
      </c>
      <c r="I22" s="114" t="s">
        <v>31</v>
      </c>
      <c r="J22" s="17" t="s">
        <v>32</v>
      </c>
      <c r="L22" s="39"/>
    </row>
    <row r="23" spans="2:12" s="1" customFormat="1" ht="18" customHeight="1">
      <c r="B23" s="39"/>
      <c r="E23" s="17" t="s">
        <v>38</v>
      </c>
      <c r="I23" s="114" t="s">
        <v>34</v>
      </c>
      <c r="J23" s="17" t="s">
        <v>32</v>
      </c>
      <c r="L23" s="39"/>
    </row>
    <row r="24" spans="2:12" s="1" customFormat="1" ht="6.95" customHeight="1">
      <c r="B24" s="39"/>
      <c r="I24" s="113"/>
      <c r="L24" s="39"/>
    </row>
    <row r="25" spans="2:12" s="1" customFormat="1" ht="12" customHeight="1">
      <c r="B25" s="39"/>
      <c r="D25" s="112" t="s">
        <v>40</v>
      </c>
      <c r="I25" s="114" t="s">
        <v>31</v>
      </c>
      <c r="J25" s="17" t="str">
        <f>IF('Rekapitulace stavby'!AN19="","",'Rekapitulace stavby'!AN19)</f>
        <v/>
      </c>
      <c r="L25" s="39"/>
    </row>
    <row r="26" spans="2:12" s="1" customFormat="1" ht="18" customHeight="1">
      <c r="B26" s="39"/>
      <c r="E26" s="17" t="str">
        <f>IF('Rekapitulace stavby'!E20="","",'Rekapitulace stavby'!E20)</f>
        <v xml:space="preserve"> </v>
      </c>
      <c r="I26" s="114" t="s">
        <v>34</v>
      </c>
      <c r="J26" s="17" t="str">
        <f>IF('Rekapitulace stavby'!AN20="","",'Rekapitulace stavby'!AN20)</f>
        <v/>
      </c>
      <c r="L26" s="39"/>
    </row>
    <row r="27" spans="2:12" s="1" customFormat="1" ht="6.95" customHeight="1">
      <c r="B27" s="39"/>
      <c r="I27" s="113"/>
      <c r="L27" s="39"/>
    </row>
    <row r="28" spans="2:12" s="1" customFormat="1" ht="12" customHeight="1">
      <c r="B28" s="39"/>
      <c r="D28" s="112" t="s">
        <v>42</v>
      </c>
      <c r="I28" s="113"/>
      <c r="L28" s="39"/>
    </row>
    <row r="29" spans="2:12" s="7" customFormat="1" ht="16.5" customHeight="1">
      <c r="B29" s="116"/>
      <c r="E29" s="382" t="s">
        <v>32</v>
      </c>
      <c r="F29" s="382"/>
      <c r="G29" s="382"/>
      <c r="H29" s="382"/>
      <c r="I29" s="117"/>
      <c r="L29" s="116"/>
    </row>
    <row r="30" spans="2:12" s="1" customFormat="1" ht="6.95" customHeight="1">
      <c r="B30" s="39"/>
      <c r="I30" s="113"/>
      <c r="L30" s="39"/>
    </row>
    <row r="31" spans="2:12" s="1" customFormat="1" ht="6.95" customHeight="1">
      <c r="B31" s="39"/>
      <c r="D31" s="57"/>
      <c r="E31" s="57"/>
      <c r="F31" s="57"/>
      <c r="G31" s="57"/>
      <c r="H31" s="57"/>
      <c r="I31" s="118"/>
      <c r="J31" s="57"/>
      <c r="K31" s="57"/>
      <c r="L31" s="39"/>
    </row>
    <row r="32" spans="2:12" s="1" customFormat="1" ht="25.35" customHeight="1">
      <c r="B32" s="39"/>
      <c r="D32" s="119" t="s">
        <v>44</v>
      </c>
      <c r="I32" s="113"/>
      <c r="J32" s="120">
        <f>ROUND(J96, 2)</f>
        <v>0</v>
      </c>
      <c r="L32" s="39"/>
    </row>
    <row r="33" spans="2:12" s="1" customFormat="1" ht="6.95" customHeight="1">
      <c r="B33" s="39"/>
      <c r="D33" s="57"/>
      <c r="E33" s="57"/>
      <c r="F33" s="57"/>
      <c r="G33" s="57"/>
      <c r="H33" s="57"/>
      <c r="I33" s="118"/>
      <c r="J33" s="57"/>
      <c r="K33" s="57"/>
      <c r="L33" s="39"/>
    </row>
    <row r="34" spans="2:12" s="1" customFormat="1" ht="14.45" customHeight="1">
      <c r="B34" s="39"/>
      <c r="F34" s="121" t="s">
        <v>46</v>
      </c>
      <c r="I34" s="122" t="s">
        <v>45</v>
      </c>
      <c r="J34" s="121" t="s">
        <v>47</v>
      </c>
      <c r="L34" s="39"/>
    </row>
    <row r="35" spans="2:12" s="1" customFormat="1" ht="14.45" customHeight="1">
      <c r="B35" s="39"/>
      <c r="D35" s="112" t="s">
        <v>48</v>
      </c>
      <c r="E35" s="112" t="s">
        <v>49</v>
      </c>
      <c r="F35" s="123">
        <f>ROUND((SUM(BE96:BE256)),  2)</f>
        <v>0</v>
      </c>
      <c r="I35" s="124">
        <v>0.21</v>
      </c>
      <c r="J35" s="123">
        <f>ROUND(((SUM(BE96:BE256))*I35),  2)</f>
        <v>0</v>
      </c>
      <c r="L35" s="39"/>
    </row>
    <row r="36" spans="2:12" s="1" customFormat="1" ht="14.45" customHeight="1">
      <c r="B36" s="39"/>
      <c r="E36" s="112" t="s">
        <v>50</v>
      </c>
      <c r="F36" s="123">
        <f>ROUND((SUM(BF96:BF256)),  2)</f>
        <v>0</v>
      </c>
      <c r="I36" s="124">
        <v>0.15</v>
      </c>
      <c r="J36" s="123">
        <f>ROUND(((SUM(BF96:BF256))*I36),  2)</f>
        <v>0</v>
      </c>
      <c r="L36" s="39"/>
    </row>
    <row r="37" spans="2:12" s="1" customFormat="1" ht="14.45" hidden="1" customHeight="1">
      <c r="B37" s="39"/>
      <c r="E37" s="112" t="s">
        <v>51</v>
      </c>
      <c r="F37" s="123">
        <f>ROUND((SUM(BG96:BG256)),  2)</f>
        <v>0</v>
      </c>
      <c r="I37" s="124">
        <v>0.21</v>
      </c>
      <c r="J37" s="123">
        <f>0</f>
        <v>0</v>
      </c>
      <c r="L37" s="39"/>
    </row>
    <row r="38" spans="2:12" s="1" customFormat="1" ht="14.45" hidden="1" customHeight="1">
      <c r="B38" s="39"/>
      <c r="E38" s="112" t="s">
        <v>52</v>
      </c>
      <c r="F38" s="123">
        <f>ROUND((SUM(BH96:BH256)),  2)</f>
        <v>0</v>
      </c>
      <c r="I38" s="124">
        <v>0.15</v>
      </c>
      <c r="J38" s="123">
        <f>0</f>
        <v>0</v>
      </c>
      <c r="L38" s="39"/>
    </row>
    <row r="39" spans="2:12" s="1" customFormat="1" ht="14.45" hidden="1" customHeight="1">
      <c r="B39" s="39"/>
      <c r="E39" s="112" t="s">
        <v>53</v>
      </c>
      <c r="F39" s="123">
        <f>ROUND((SUM(BI96:BI256)),  2)</f>
        <v>0</v>
      </c>
      <c r="I39" s="124">
        <v>0</v>
      </c>
      <c r="J39" s="123">
        <f>0</f>
        <v>0</v>
      </c>
      <c r="L39" s="39"/>
    </row>
    <row r="40" spans="2:12" s="1" customFormat="1" ht="6.95" customHeight="1">
      <c r="B40" s="39"/>
      <c r="I40" s="113"/>
      <c r="L40" s="39"/>
    </row>
    <row r="41" spans="2:12" s="1" customFormat="1" ht="25.35" customHeight="1">
      <c r="B41" s="39"/>
      <c r="C41" s="125"/>
      <c r="D41" s="126" t="s">
        <v>54</v>
      </c>
      <c r="E41" s="127"/>
      <c r="F41" s="127"/>
      <c r="G41" s="128" t="s">
        <v>55</v>
      </c>
      <c r="H41" s="129" t="s">
        <v>56</v>
      </c>
      <c r="I41" s="130"/>
      <c r="J41" s="131">
        <f>SUM(J32:J39)</f>
        <v>0</v>
      </c>
      <c r="K41" s="132"/>
      <c r="L41" s="39"/>
    </row>
    <row r="42" spans="2:12" s="1" customFormat="1" ht="14.45" customHeight="1">
      <c r="B42" s="133"/>
      <c r="C42" s="134"/>
      <c r="D42" s="134"/>
      <c r="E42" s="134"/>
      <c r="F42" s="134"/>
      <c r="G42" s="134"/>
      <c r="H42" s="134"/>
      <c r="I42" s="135"/>
      <c r="J42" s="134"/>
      <c r="K42" s="134"/>
      <c r="L42" s="39"/>
    </row>
    <row r="46" spans="2:12" s="1" customFormat="1" ht="6.95" customHeight="1">
      <c r="B46" s="136"/>
      <c r="C46" s="137"/>
      <c r="D46" s="137"/>
      <c r="E46" s="137"/>
      <c r="F46" s="137"/>
      <c r="G46" s="137"/>
      <c r="H46" s="137"/>
      <c r="I46" s="138"/>
      <c r="J46" s="137"/>
      <c r="K46" s="137"/>
      <c r="L46" s="39"/>
    </row>
    <row r="47" spans="2:12" s="1" customFormat="1" ht="24.95" customHeight="1">
      <c r="B47" s="35"/>
      <c r="C47" s="23" t="s">
        <v>115</v>
      </c>
      <c r="D47" s="36"/>
      <c r="E47" s="36"/>
      <c r="F47" s="36"/>
      <c r="G47" s="36"/>
      <c r="H47" s="36"/>
      <c r="I47" s="113"/>
      <c r="J47" s="36"/>
      <c r="K47" s="36"/>
      <c r="L47" s="39"/>
    </row>
    <row r="48" spans="2:12" s="1" customFormat="1" ht="6.95" customHeight="1">
      <c r="B48" s="35"/>
      <c r="C48" s="36"/>
      <c r="D48" s="36"/>
      <c r="E48" s="36"/>
      <c r="F48" s="36"/>
      <c r="G48" s="36"/>
      <c r="H48" s="36"/>
      <c r="I48" s="113"/>
      <c r="J48" s="36"/>
      <c r="K48" s="36"/>
      <c r="L48" s="39"/>
    </row>
    <row r="49" spans="2:47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13"/>
      <c r="J49" s="36"/>
      <c r="K49" s="36"/>
      <c r="L49" s="39"/>
    </row>
    <row r="50" spans="2:47" s="1" customFormat="1" ht="16.5" customHeight="1">
      <c r="B50" s="35"/>
      <c r="C50" s="36"/>
      <c r="D50" s="36"/>
      <c r="E50" s="383" t="str">
        <f>E7</f>
        <v>Klobouky u Brna - úprava Klobouckého potoka</v>
      </c>
      <c r="F50" s="384"/>
      <c r="G50" s="384"/>
      <c r="H50" s="384"/>
      <c r="I50" s="113"/>
      <c r="J50" s="36"/>
      <c r="K50" s="36"/>
      <c r="L50" s="39"/>
    </row>
    <row r="51" spans="2:47" ht="12" customHeight="1">
      <c r="B51" s="21"/>
      <c r="C51" s="29" t="s">
        <v>113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5"/>
      <c r="C52" s="36"/>
      <c r="D52" s="36"/>
      <c r="E52" s="383" t="s">
        <v>193</v>
      </c>
      <c r="F52" s="351"/>
      <c r="G52" s="351"/>
      <c r="H52" s="351"/>
      <c r="I52" s="113"/>
      <c r="J52" s="36"/>
      <c r="K52" s="36"/>
      <c r="L52" s="39"/>
    </row>
    <row r="53" spans="2:47" s="1" customFormat="1" ht="12" customHeight="1">
      <c r="B53" s="35"/>
      <c r="C53" s="29" t="s">
        <v>194</v>
      </c>
      <c r="D53" s="36"/>
      <c r="E53" s="36"/>
      <c r="F53" s="36"/>
      <c r="G53" s="36"/>
      <c r="H53" s="36"/>
      <c r="I53" s="113"/>
      <c r="J53" s="36"/>
      <c r="K53" s="36"/>
      <c r="L53" s="39"/>
    </row>
    <row r="54" spans="2:47" s="1" customFormat="1" ht="16.5" customHeight="1">
      <c r="B54" s="35"/>
      <c r="C54" s="36"/>
      <c r="D54" s="36"/>
      <c r="E54" s="352" t="str">
        <f>E11</f>
        <v>SO 01.1.4 - Úprava toku 2,184 00 - 2,509 85</v>
      </c>
      <c r="F54" s="351"/>
      <c r="G54" s="351"/>
      <c r="H54" s="351"/>
      <c r="I54" s="113"/>
      <c r="J54" s="36"/>
      <c r="K54" s="36"/>
      <c r="L54" s="39"/>
    </row>
    <row r="55" spans="2:47" s="1" customFormat="1" ht="6.95" customHeight="1">
      <c r="B55" s="35"/>
      <c r="C55" s="36"/>
      <c r="D55" s="36"/>
      <c r="E55" s="36"/>
      <c r="F55" s="36"/>
      <c r="G55" s="36"/>
      <c r="H55" s="36"/>
      <c r="I55" s="113"/>
      <c r="J55" s="36"/>
      <c r="K55" s="36"/>
      <c r="L55" s="39"/>
    </row>
    <row r="56" spans="2:47" s="1" customFormat="1" ht="12" customHeight="1">
      <c r="B56" s="35"/>
      <c r="C56" s="29" t="s">
        <v>22</v>
      </c>
      <c r="D56" s="36"/>
      <c r="E56" s="36"/>
      <c r="F56" s="27" t="str">
        <f>F14</f>
        <v>Klobouky u Brna</v>
      </c>
      <c r="G56" s="36"/>
      <c r="H56" s="36"/>
      <c r="I56" s="114" t="s">
        <v>24</v>
      </c>
      <c r="J56" s="56" t="str">
        <f>IF(J14="","",J14)</f>
        <v>16. 5. 2017</v>
      </c>
      <c r="K56" s="36"/>
      <c r="L56" s="39"/>
    </row>
    <row r="57" spans="2:47" s="1" customFormat="1" ht="6.95" customHeight="1">
      <c r="B57" s="35"/>
      <c r="C57" s="36"/>
      <c r="D57" s="36"/>
      <c r="E57" s="36"/>
      <c r="F57" s="36"/>
      <c r="G57" s="36"/>
      <c r="H57" s="36"/>
      <c r="I57" s="113"/>
      <c r="J57" s="36"/>
      <c r="K57" s="36"/>
      <c r="L57" s="39"/>
    </row>
    <row r="58" spans="2:47" s="1" customFormat="1" ht="13.7" customHeight="1">
      <c r="B58" s="35"/>
      <c r="C58" s="29" t="s">
        <v>30</v>
      </c>
      <c r="D58" s="36"/>
      <c r="E58" s="36"/>
      <c r="F58" s="27" t="str">
        <f>E17</f>
        <v>Město Klobouky u Brna</v>
      </c>
      <c r="G58" s="36"/>
      <c r="H58" s="36"/>
      <c r="I58" s="114" t="s">
        <v>37</v>
      </c>
      <c r="J58" s="33" t="str">
        <f>E23</f>
        <v>Aquatis, a.s.</v>
      </c>
      <c r="K58" s="36"/>
      <c r="L58" s="39"/>
    </row>
    <row r="59" spans="2:47" s="1" customFormat="1" ht="13.7" customHeight="1">
      <c r="B59" s="35"/>
      <c r="C59" s="29" t="s">
        <v>35</v>
      </c>
      <c r="D59" s="36"/>
      <c r="E59" s="36"/>
      <c r="F59" s="27" t="str">
        <f>IF(E20="","",E20)</f>
        <v>Vyplň údaj</v>
      </c>
      <c r="G59" s="36"/>
      <c r="H59" s="36"/>
      <c r="I59" s="114" t="s">
        <v>40</v>
      </c>
      <c r="J59" s="33" t="str">
        <f>E26</f>
        <v xml:space="preserve"> </v>
      </c>
      <c r="K59" s="36"/>
      <c r="L59" s="39"/>
    </row>
    <row r="60" spans="2:47" s="1" customFormat="1" ht="10.35" customHeight="1">
      <c r="B60" s="35"/>
      <c r="C60" s="36"/>
      <c r="D60" s="36"/>
      <c r="E60" s="36"/>
      <c r="F60" s="36"/>
      <c r="G60" s="36"/>
      <c r="H60" s="36"/>
      <c r="I60" s="113"/>
      <c r="J60" s="36"/>
      <c r="K60" s="36"/>
      <c r="L60" s="39"/>
    </row>
    <row r="61" spans="2:47" s="1" customFormat="1" ht="29.25" customHeight="1">
      <c r="B61" s="35"/>
      <c r="C61" s="139" t="s">
        <v>116</v>
      </c>
      <c r="D61" s="140"/>
      <c r="E61" s="140"/>
      <c r="F61" s="140"/>
      <c r="G61" s="140"/>
      <c r="H61" s="140"/>
      <c r="I61" s="141"/>
      <c r="J61" s="142" t="s">
        <v>117</v>
      </c>
      <c r="K61" s="140"/>
      <c r="L61" s="39"/>
    </row>
    <row r="62" spans="2:47" s="1" customFormat="1" ht="10.35" customHeight="1">
      <c r="B62" s="35"/>
      <c r="C62" s="36"/>
      <c r="D62" s="36"/>
      <c r="E62" s="36"/>
      <c r="F62" s="36"/>
      <c r="G62" s="36"/>
      <c r="H62" s="36"/>
      <c r="I62" s="113"/>
      <c r="J62" s="36"/>
      <c r="K62" s="36"/>
      <c r="L62" s="39"/>
    </row>
    <row r="63" spans="2:47" s="1" customFormat="1" ht="22.9" customHeight="1">
      <c r="B63" s="35"/>
      <c r="C63" s="143" t="s">
        <v>76</v>
      </c>
      <c r="D63" s="36"/>
      <c r="E63" s="36"/>
      <c r="F63" s="36"/>
      <c r="G63" s="36"/>
      <c r="H63" s="36"/>
      <c r="I63" s="113"/>
      <c r="J63" s="74">
        <f>J96</f>
        <v>0</v>
      </c>
      <c r="K63" s="36"/>
      <c r="L63" s="39"/>
      <c r="AU63" s="17" t="s">
        <v>118</v>
      </c>
    </row>
    <row r="64" spans="2:47" s="8" customFormat="1" ht="24.95" customHeight="1">
      <c r="B64" s="144"/>
      <c r="C64" s="145"/>
      <c r="D64" s="146" t="s">
        <v>196</v>
      </c>
      <c r="E64" s="147"/>
      <c r="F64" s="147"/>
      <c r="G64" s="147"/>
      <c r="H64" s="147"/>
      <c r="I64" s="148"/>
      <c r="J64" s="149">
        <f>J97</f>
        <v>0</v>
      </c>
      <c r="K64" s="145"/>
      <c r="L64" s="150"/>
    </row>
    <row r="65" spans="2:12" s="9" customFormat="1" ht="19.899999999999999" customHeight="1">
      <c r="B65" s="151"/>
      <c r="C65" s="95"/>
      <c r="D65" s="152" t="s">
        <v>197</v>
      </c>
      <c r="E65" s="153"/>
      <c r="F65" s="153"/>
      <c r="G65" s="153"/>
      <c r="H65" s="153"/>
      <c r="I65" s="154"/>
      <c r="J65" s="155">
        <f>J98</f>
        <v>0</v>
      </c>
      <c r="K65" s="95"/>
      <c r="L65" s="156"/>
    </row>
    <row r="66" spans="2:12" s="9" customFormat="1" ht="19.899999999999999" customHeight="1">
      <c r="B66" s="151"/>
      <c r="C66" s="95"/>
      <c r="D66" s="152" t="s">
        <v>198</v>
      </c>
      <c r="E66" s="153"/>
      <c r="F66" s="153"/>
      <c r="G66" s="153"/>
      <c r="H66" s="153"/>
      <c r="I66" s="154"/>
      <c r="J66" s="155">
        <f>J167</f>
        <v>0</v>
      </c>
      <c r="K66" s="95"/>
      <c r="L66" s="156"/>
    </row>
    <row r="67" spans="2:12" s="9" customFormat="1" ht="19.899999999999999" customHeight="1">
      <c r="B67" s="151"/>
      <c r="C67" s="95"/>
      <c r="D67" s="152" t="s">
        <v>199</v>
      </c>
      <c r="E67" s="153"/>
      <c r="F67" s="153"/>
      <c r="G67" s="153"/>
      <c r="H67" s="153"/>
      <c r="I67" s="154"/>
      <c r="J67" s="155">
        <f>J170</f>
        <v>0</v>
      </c>
      <c r="K67" s="95"/>
      <c r="L67" s="156"/>
    </row>
    <row r="68" spans="2:12" s="9" customFormat="1" ht="19.899999999999999" customHeight="1">
      <c r="B68" s="151"/>
      <c r="C68" s="95"/>
      <c r="D68" s="152" t="s">
        <v>201</v>
      </c>
      <c r="E68" s="153"/>
      <c r="F68" s="153"/>
      <c r="G68" s="153"/>
      <c r="H68" s="153"/>
      <c r="I68" s="154"/>
      <c r="J68" s="155">
        <f>J199</f>
        <v>0</v>
      </c>
      <c r="K68" s="95"/>
      <c r="L68" s="156"/>
    </row>
    <row r="69" spans="2:12" s="9" customFormat="1" ht="19.899999999999999" customHeight="1">
      <c r="B69" s="151"/>
      <c r="C69" s="95"/>
      <c r="D69" s="152" t="s">
        <v>203</v>
      </c>
      <c r="E69" s="153"/>
      <c r="F69" s="153"/>
      <c r="G69" s="153"/>
      <c r="H69" s="153"/>
      <c r="I69" s="154"/>
      <c r="J69" s="155">
        <f>J209</f>
        <v>0</v>
      </c>
      <c r="K69" s="95"/>
      <c r="L69" s="156"/>
    </row>
    <row r="70" spans="2:12" s="9" customFormat="1" ht="19.899999999999999" customHeight="1">
      <c r="B70" s="151"/>
      <c r="C70" s="95"/>
      <c r="D70" s="152" t="s">
        <v>204</v>
      </c>
      <c r="E70" s="153"/>
      <c r="F70" s="153"/>
      <c r="G70" s="153"/>
      <c r="H70" s="153"/>
      <c r="I70" s="154"/>
      <c r="J70" s="155">
        <f>J240</f>
        <v>0</v>
      </c>
      <c r="K70" s="95"/>
      <c r="L70" s="156"/>
    </row>
    <row r="71" spans="2:12" s="9" customFormat="1" ht="19.899999999999999" customHeight="1">
      <c r="B71" s="151"/>
      <c r="C71" s="95"/>
      <c r="D71" s="152" t="s">
        <v>205</v>
      </c>
      <c r="E71" s="153"/>
      <c r="F71" s="153"/>
      <c r="G71" s="153"/>
      <c r="H71" s="153"/>
      <c r="I71" s="154"/>
      <c r="J71" s="155">
        <f>J246</f>
        <v>0</v>
      </c>
      <c r="K71" s="95"/>
      <c r="L71" s="156"/>
    </row>
    <row r="72" spans="2:12" s="9" customFormat="1" ht="19.899999999999999" customHeight="1">
      <c r="B72" s="151"/>
      <c r="C72" s="95"/>
      <c r="D72" s="152" t="s">
        <v>206</v>
      </c>
      <c r="E72" s="153"/>
      <c r="F72" s="153"/>
      <c r="G72" s="153"/>
      <c r="H72" s="153"/>
      <c r="I72" s="154"/>
      <c r="J72" s="155">
        <f>J251</f>
        <v>0</v>
      </c>
      <c r="K72" s="95"/>
      <c r="L72" s="156"/>
    </row>
    <row r="73" spans="2:12" s="8" customFormat="1" ht="24.95" customHeight="1">
      <c r="B73" s="144"/>
      <c r="C73" s="145"/>
      <c r="D73" s="146" t="s">
        <v>207</v>
      </c>
      <c r="E73" s="147"/>
      <c r="F73" s="147"/>
      <c r="G73" s="147"/>
      <c r="H73" s="147"/>
      <c r="I73" s="148"/>
      <c r="J73" s="149">
        <f>J253</f>
        <v>0</v>
      </c>
      <c r="K73" s="145"/>
      <c r="L73" s="150"/>
    </row>
    <row r="74" spans="2:12" s="9" customFormat="1" ht="19.899999999999999" customHeight="1">
      <c r="B74" s="151"/>
      <c r="C74" s="95"/>
      <c r="D74" s="152" t="s">
        <v>208</v>
      </c>
      <c r="E74" s="153"/>
      <c r="F74" s="153"/>
      <c r="G74" s="153"/>
      <c r="H74" s="153"/>
      <c r="I74" s="154"/>
      <c r="J74" s="155">
        <f>J254</f>
        <v>0</v>
      </c>
      <c r="K74" s="95"/>
      <c r="L74" s="156"/>
    </row>
    <row r="75" spans="2:12" s="1" customFormat="1" ht="21.75" customHeight="1">
      <c r="B75" s="35"/>
      <c r="C75" s="36"/>
      <c r="D75" s="36"/>
      <c r="E75" s="36"/>
      <c r="F75" s="36"/>
      <c r="G75" s="36"/>
      <c r="H75" s="36"/>
      <c r="I75" s="113"/>
      <c r="J75" s="36"/>
      <c r="K75" s="36"/>
      <c r="L75" s="39"/>
    </row>
    <row r="76" spans="2:12" s="1" customFormat="1" ht="6.95" customHeight="1">
      <c r="B76" s="47"/>
      <c r="C76" s="48"/>
      <c r="D76" s="48"/>
      <c r="E76" s="48"/>
      <c r="F76" s="48"/>
      <c r="G76" s="48"/>
      <c r="H76" s="48"/>
      <c r="I76" s="135"/>
      <c r="J76" s="48"/>
      <c r="K76" s="48"/>
      <c r="L76" s="39"/>
    </row>
    <row r="80" spans="2:12" s="1" customFormat="1" ht="6.95" customHeight="1">
      <c r="B80" s="49"/>
      <c r="C80" s="50"/>
      <c r="D80" s="50"/>
      <c r="E80" s="50"/>
      <c r="F80" s="50"/>
      <c r="G80" s="50"/>
      <c r="H80" s="50"/>
      <c r="I80" s="138"/>
      <c r="J80" s="50"/>
      <c r="K80" s="50"/>
      <c r="L80" s="39"/>
    </row>
    <row r="81" spans="2:63" s="1" customFormat="1" ht="24.95" customHeight="1">
      <c r="B81" s="35"/>
      <c r="C81" s="23" t="s">
        <v>122</v>
      </c>
      <c r="D81" s="36"/>
      <c r="E81" s="36"/>
      <c r="F81" s="36"/>
      <c r="G81" s="36"/>
      <c r="H81" s="36"/>
      <c r="I81" s="113"/>
      <c r="J81" s="36"/>
      <c r="K81" s="36"/>
      <c r="L81" s="39"/>
    </row>
    <row r="82" spans="2:63" s="1" customFormat="1" ht="6.95" customHeight="1">
      <c r="B82" s="35"/>
      <c r="C82" s="36"/>
      <c r="D82" s="36"/>
      <c r="E82" s="36"/>
      <c r="F82" s="36"/>
      <c r="G82" s="36"/>
      <c r="H82" s="36"/>
      <c r="I82" s="113"/>
      <c r="J82" s="36"/>
      <c r="K82" s="36"/>
      <c r="L82" s="39"/>
    </row>
    <row r="83" spans="2:63" s="1" customFormat="1" ht="12" customHeight="1">
      <c r="B83" s="35"/>
      <c r="C83" s="29" t="s">
        <v>16</v>
      </c>
      <c r="D83" s="36"/>
      <c r="E83" s="36"/>
      <c r="F83" s="36"/>
      <c r="G83" s="36"/>
      <c r="H83" s="36"/>
      <c r="I83" s="113"/>
      <c r="J83" s="36"/>
      <c r="K83" s="36"/>
      <c r="L83" s="39"/>
    </row>
    <row r="84" spans="2:63" s="1" customFormat="1" ht="16.5" customHeight="1">
      <c r="B84" s="35"/>
      <c r="C84" s="36"/>
      <c r="D84" s="36"/>
      <c r="E84" s="383" t="str">
        <f>E7</f>
        <v>Klobouky u Brna - úprava Klobouckého potoka</v>
      </c>
      <c r="F84" s="384"/>
      <c r="G84" s="384"/>
      <c r="H84" s="384"/>
      <c r="I84" s="113"/>
      <c r="J84" s="36"/>
      <c r="K84" s="36"/>
      <c r="L84" s="39"/>
    </row>
    <row r="85" spans="2:63" ht="12" customHeight="1">
      <c r="B85" s="21"/>
      <c r="C85" s="29" t="s">
        <v>113</v>
      </c>
      <c r="D85" s="22"/>
      <c r="E85" s="22"/>
      <c r="F85" s="22"/>
      <c r="G85" s="22"/>
      <c r="H85" s="22"/>
      <c r="J85" s="22"/>
      <c r="K85" s="22"/>
      <c r="L85" s="20"/>
    </row>
    <row r="86" spans="2:63" s="1" customFormat="1" ht="16.5" customHeight="1">
      <c r="B86" s="35"/>
      <c r="C86" s="36"/>
      <c r="D86" s="36"/>
      <c r="E86" s="383" t="s">
        <v>193</v>
      </c>
      <c r="F86" s="351"/>
      <c r="G86" s="351"/>
      <c r="H86" s="351"/>
      <c r="I86" s="113"/>
      <c r="J86" s="36"/>
      <c r="K86" s="36"/>
      <c r="L86" s="39"/>
    </row>
    <row r="87" spans="2:63" s="1" customFormat="1" ht="12" customHeight="1">
      <c r="B87" s="35"/>
      <c r="C87" s="29" t="s">
        <v>194</v>
      </c>
      <c r="D87" s="36"/>
      <c r="E87" s="36"/>
      <c r="F87" s="36"/>
      <c r="G87" s="36"/>
      <c r="H87" s="36"/>
      <c r="I87" s="113"/>
      <c r="J87" s="36"/>
      <c r="K87" s="36"/>
      <c r="L87" s="39"/>
    </row>
    <row r="88" spans="2:63" s="1" customFormat="1" ht="16.5" customHeight="1">
      <c r="B88" s="35"/>
      <c r="C88" s="36"/>
      <c r="D88" s="36"/>
      <c r="E88" s="352" t="str">
        <f>E11</f>
        <v>SO 01.1.4 - Úprava toku 2,184 00 - 2,509 85</v>
      </c>
      <c r="F88" s="351"/>
      <c r="G88" s="351"/>
      <c r="H88" s="351"/>
      <c r="I88" s="113"/>
      <c r="J88" s="36"/>
      <c r="K88" s="36"/>
      <c r="L88" s="39"/>
    </row>
    <row r="89" spans="2:63" s="1" customFormat="1" ht="6.95" customHeight="1">
      <c r="B89" s="35"/>
      <c r="C89" s="36"/>
      <c r="D89" s="36"/>
      <c r="E89" s="36"/>
      <c r="F89" s="36"/>
      <c r="G89" s="36"/>
      <c r="H89" s="36"/>
      <c r="I89" s="113"/>
      <c r="J89" s="36"/>
      <c r="K89" s="36"/>
      <c r="L89" s="39"/>
    </row>
    <row r="90" spans="2:63" s="1" customFormat="1" ht="12" customHeight="1">
      <c r="B90" s="35"/>
      <c r="C90" s="29" t="s">
        <v>22</v>
      </c>
      <c r="D90" s="36"/>
      <c r="E90" s="36"/>
      <c r="F90" s="27" t="str">
        <f>F14</f>
        <v>Klobouky u Brna</v>
      </c>
      <c r="G90" s="36"/>
      <c r="H90" s="36"/>
      <c r="I90" s="114" t="s">
        <v>24</v>
      </c>
      <c r="J90" s="56" t="str">
        <f>IF(J14="","",J14)</f>
        <v>16. 5. 2017</v>
      </c>
      <c r="K90" s="36"/>
      <c r="L90" s="39"/>
    </row>
    <row r="91" spans="2:63" s="1" customFormat="1" ht="6.95" customHeight="1">
      <c r="B91" s="35"/>
      <c r="C91" s="36"/>
      <c r="D91" s="36"/>
      <c r="E91" s="36"/>
      <c r="F91" s="36"/>
      <c r="G91" s="36"/>
      <c r="H91" s="36"/>
      <c r="I91" s="113"/>
      <c r="J91" s="36"/>
      <c r="K91" s="36"/>
      <c r="L91" s="39"/>
    </row>
    <row r="92" spans="2:63" s="1" customFormat="1" ht="13.7" customHeight="1">
      <c r="B92" s="35"/>
      <c r="C92" s="29" t="s">
        <v>30</v>
      </c>
      <c r="D92" s="36"/>
      <c r="E92" s="36"/>
      <c r="F92" s="27" t="str">
        <f>E17</f>
        <v>Město Klobouky u Brna</v>
      </c>
      <c r="G92" s="36"/>
      <c r="H92" s="36"/>
      <c r="I92" s="114" t="s">
        <v>37</v>
      </c>
      <c r="J92" s="33" t="str">
        <f>E23</f>
        <v>Aquatis, a.s.</v>
      </c>
      <c r="K92" s="36"/>
      <c r="L92" s="39"/>
    </row>
    <row r="93" spans="2:63" s="1" customFormat="1" ht="13.7" customHeight="1">
      <c r="B93" s="35"/>
      <c r="C93" s="29" t="s">
        <v>35</v>
      </c>
      <c r="D93" s="36"/>
      <c r="E93" s="36"/>
      <c r="F93" s="27" t="str">
        <f>IF(E20="","",E20)</f>
        <v>Vyplň údaj</v>
      </c>
      <c r="G93" s="36"/>
      <c r="H93" s="36"/>
      <c r="I93" s="114" t="s">
        <v>40</v>
      </c>
      <c r="J93" s="33" t="str">
        <f>E26</f>
        <v xml:space="preserve"> </v>
      </c>
      <c r="K93" s="36"/>
      <c r="L93" s="39"/>
    </row>
    <row r="94" spans="2:63" s="1" customFormat="1" ht="10.35" customHeight="1">
      <c r="B94" s="35"/>
      <c r="C94" s="36"/>
      <c r="D94" s="36"/>
      <c r="E94" s="36"/>
      <c r="F94" s="36"/>
      <c r="G94" s="36"/>
      <c r="H94" s="36"/>
      <c r="I94" s="113"/>
      <c r="J94" s="36"/>
      <c r="K94" s="36"/>
      <c r="L94" s="39"/>
    </row>
    <row r="95" spans="2:63" s="10" customFormat="1" ht="29.25" customHeight="1">
      <c r="B95" s="157"/>
      <c r="C95" s="158" t="s">
        <v>123</v>
      </c>
      <c r="D95" s="159" t="s">
        <v>63</v>
      </c>
      <c r="E95" s="159" t="s">
        <v>59</v>
      </c>
      <c r="F95" s="159" t="s">
        <v>60</v>
      </c>
      <c r="G95" s="159" t="s">
        <v>124</v>
      </c>
      <c r="H95" s="159" t="s">
        <v>125</v>
      </c>
      <c r="I95" s="160" t="s">
        <v>126</v>
      </c>
      <c r="J95" s="159" t="s">
        <v>117</v>
      </c>
      <c r="K95" s="161" t="s">
        <v>127</v>
      </c>
      <c r="L95" s="162"/>
      <c r="M95" s="65" t="s">
        <v>32</v>
      </c>
      <c r="N95" s="66" t="s">
        <v>48</v>
      </c>
      <c r="O95" s="66" t="s">
        <v>128</v>
      </c>
      <c r="P95" s="66" t="s">
        <v>129</v>
      </c>
      <c r="Q95" s="66" t="s">
        <v>130</v>
      </c>
      <c r="R95" s="66" t="s">
        <v>131</v>
      </c>
      <c r="S95" s="66" t="s">
        <v>132</v>
      </c>
      <c r="T95" s="67" t="s">
        <v>133</v>
      </c>
    </row>
    <row r="96" spans="2:63" s="1" customFormat="1" ht="22.9" customHeight="1">
      <c r="B96" s="35"/>
      <c r="C96" s="72" t="s">
        <v>134</v>
      </c>
      <c r="D96" s="36"/>
      <c r="E96" s="36"/>
      <c r="F96" s="36"/>
      <c r="G96" s="36"/>
      <c r="H96" s="36"/>
      <c r="I96" s="113"/>
      <c r="J96" s="163">
        <f>BK96</f>
        <v>0</v>
      </c>
      <c r="K96" s="36"/>
      <c r="L96" s="39"/>
      <c r="M96" s="68"/>
      <c r="N96" s="69"/>
      <c r="O96" s="69"/>
      <c r="P96" s="164">
        <f>P97+P253</f>
        <v>0</v>
      </c>
      <c r="Q96" s="69"/>
      <c r="R96" s="164">
        <f>R97+R253</f>
        <v>1277.2402055</v>
      </c>
      <c r="S96" s="69"/>
      <c r="T96" s="165">
        <f>T97+T253</f>
        <v>1.131</v>
      </c>
      <c r="AT96" s="17" t="s">
        <v>77</v>
      </c>
      <c r="AU96" s="17" t="s">
        <v>118</v>
      </c>
      <c r="BK96" s="166">
        <f>BK97+BK253</f>
        <v>0</v>
      </c>
    </row>
    <row r="97" spans="2:65" s="11" customFormat="1" ht="25.9" customHeight="1">
      <c r="B97" s="167"/>
      <c r="C97" s="168"/>
      <c r="D97" s="169" t="s">
        <v>77</v>
      </c>
      <c r="E97" s="170" t="s">
        <v>209</v>
      </c>
      <c r="F97" s="170" t="s">
        <v>210</v>
      </c>
      <c r="G97" s="168"/>
      <c r="H97" s="168"/>
      <c r="I97" s="171"/>
      <c r="J97" s="172">
        <f>BK97</f>
        <v>0</v>
      </c>
      <c r="K97" s="168"/>
      <c r="L97" s="173"/>
      <c r="M97" s="174"/>
      <c r="N97" s="175"/>
      <c r="O97" s="175"/>
      <c r="P97" s="176">
        <f>P98+P167+P170+P199+P209+P240+P246+P251</f>
        <v>0</v>
      </c>
      <c r="Q97" s="175"/>
      <c r="R97" s="176">
        <f>R98+R167+R170+R199+R209+R240+R246+R251</f>
        <v>1277.2402055</v>
      </c>
      <c r="S97" s="175"/>
      <c r="T97" s="177">
        <f>T98+T167+T170+T199+T209+T240+T246+T251</f>
        <v>1.131</v>
      </c>
      <c r="AR97" s="178" t="s">
        <v>86</v>
      </c>
      <c r="AT97" s="179" t="s">
        <v>77</v>
      </c>
      <c r="AU97" s="179" t="s">
        <v>78</v>
      </c>
      <c r="AY97" s="178" t="s">
        <v>138</v>
      </c>
      <c r="BK97" s="180">
        <f>BK98+BK167+BK170+BK199+BK209+BK240+BK246+BK251</f>
        <v>0</v>
      </c>
    </row>
    <row r="98" spans="2:65" s="11" customFormat="1" ht="22.9" customHeight="1">
      <c r="B98" s="167"/>
      <c r="C98" s="168"/>
      <c r="D98" s="169" t="s">
        <v>77</v>
      </c>
      <c r="E98" s="181" t="s">
        <v>86</v>
      </c>
      <c r="F98" s="181" t="s">
        <v>211</v>
      </c>
      <c r="G98" s="168"/>
      <c r="H98" s="168"/>
      <c r="I98" s="171"/>
      <c r="J98" s="182">
        <f>BK98</f>
        <v>0</v>
      </c>
      <c r="K98" s="168"/>
      <c r="L98" s="173"/>
      <c r="M98" s="174"/>
      <c r="N98" s="175"/>
      <c r="O98" s="175"/>
      <c r="P98" s="176">
        <f>SUM(P99:P166)</f>
        <v>0</v>
      </c>
      <c r="Q98" s="175"/>
      <c r="R98" s="176">
        <f>SUM(R99:R166)</f>
        <v>5.3398969999999997</v>
      </c>
      <c r="S98" s="175"/>
      <c r="T98" s="177">
        <f>SUM(T99:T166)</f>
        <v>0</v>
      </c>
      <c r="AR98" s="178" t="s">
        <v>86</v>
      </c>
      <c r="AT98" s="179" t="s">
        <v>77</v>
      </c>
      <c r="AU98" s="179" t="s">
        <v>86</v>
      </c>
      <c r="AY98" s="178" t="s">
        <v>138</v>
      </c>
      <c r="BK98" s="180">
        <f>SUM(BK99:BK166)</f>
        <v>0</v>
      </c>
    </row>
    <row r="99" spans="2:65" s="1" customFormat="1" ht="22.5" customHeight="1">
      <c r="B99" s="35"/>
      <c r="C99" s="183" t="s">
        <v>86</v>
      </c>
      <c r="D99" s="183" t="s">
        <v>141</v>
      </c>
      <c r="E99" s="184" t="s">
        <v>212</v>
      </c>
      <c r="F99" s="185" t="s">
        <v>213</v>
      </c>
      <c r="G99" s="186" t="s">
        <v>214</v>
      </c>
      <c r="H99" s="187">
        <v>1120</v>
      </c>
      <c r="I99" s="188"/>
      <c r="J99" s="189">
        <f>ROUND(I99*H99,2)</f>
        <v>0</v>
      </c>
      <c r="K99" s="185" t="s">
        <v>215</v>
      </c>
      <c r="L99" s="39"/>
      <c r="M99" s="190" t="s">
        <v>32</v>
      </c>
      <c r="N99" s="191" t="s">
        <v>49</v>
      </c>
      <c r="O99" s="61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AR99" s="17" t="s">
        <v>156</v>
      </c>
      <c r="AT99" s="17" t="s">
        <v>141</v>
      </c>
      <c r="AU99" s="17" t="s">
        <v>21</v>
      </c>
      <c r="AY99" s="17" t="s">
        <v>138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7" t="s">
        <v>86</v>
      </c>
      <c r="BK99" s="194">
        <f>ROUND(I99*H99,2)</f>
        <v>0</v>
      </c>
      <c r="BL99" s="17" t="s">
        <v>156</v>
      </c>
      <c r="BM99" s="17" t="s">
        <v>841</v>
      </c>
    </row>
    <row r="100" spans="2:65" s="12" customFormat="1" ht="11.25">
      <c r="B100" s="204"/>
      <c r="C100" s="205"/>
      <c r="D100" s="195" t="s">
        <v>217</v>
      </c>
      <c r="E100" s="206" t="s">
        <v>32</v>
      </c>
      <c r="F100" s="207" t="s">
        <v>842</v>
      </c>
      <c r="G100" s="205"/>
      <c r="H100" s="208">
        <v>1120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217</v>
      </c>
      <c r="AU100" s="214" t="s">
        <v>21</v>
      </c>
      <c r="AV100" s="12" t="s">
        <v>21</v>
      </c>
      <c r="AW100" s="12" t="s">
        <v>39</v>
      </c>
      <c r="AX100" s="12" t="s">
        <v>86</v>
      </c>
      <c r="AY100" s="214" t="s">
        <v>138</v>
      </c>
    </row>
    <row r="101" spans="2:65" s="1" customFormat="1" ht="16.5" customHeight="1">
      <c r="B101" s="35"/>
      <c r="C101" s="183" t="s">
        <v>21</v>
      </c>
      <c r="D101" s="183" t="s">
        <v>141</v>
      </c>
      <c r="E101" s="184" t="s">
        <v>219</v>
      </c>
      <c r="F101" s="185" t="s">
        <v>220</v>
      </c>
      <c r="G101" s="186" t="s">
        <v>214</v>
      </c>
      <c r="H101" s="187">
        <v>1120</v>
      </c>
      <c r="I101" s="188"/>
      <c r="J101" s="189">
        <f>ROUND(I101*H101,2)</f>
        <v>0</v>
      </c>
      <c r="K101" s="185" t="s">
        <v>215</v>
      </c>
      <c r="L101" s="39"/>
      <c r="M101" s="190" t="s">
        <v>32</v>
      </c>
      <c r="N101" s="191" t="s">
        <v>49</v>
      </c>
      <c r="O101" s="61"/>
      <c r="P101" s="192">
        <f>O101*H101</f>
        <v>0</v>
      </c>
      <c r="Q101" s="192">
        <v>1.8000000000000001E-4</v>
      </c>
      <c r="R101" s="192">
        <f>Q101*H101</f>
        <v>0.2016</v>
      </c>
      <c r="S101" s="192">
        <v>0</v>
      </c>
      <c r="T101" s="193">
        <f>S101*H101</f>
        <v>0</v>
      </c>
      <c r="AR101" s="17" t="s">
        <v>156</v>
      </c>
      <c r="AT101" s="17" t="s">
        <v>141</v>
      </c>
      <c r="AU101" s="17" t="s">
        <v>21</v>
      </c>
      <c r="AY101" s="17" t="s">
        <v>138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7" t="s">
        <v>86</v>
      </c>
      <c r="BK101" s="194">
        <f>ROUND(I101*H101,2)</f>
        <v>0</v>
      </c>
      <c r="BL101" s="17" t="s">
        <v>156</v>
      </c>
      <c r="BM101" s="17" t="s">
        <v>843</v>
      </c>
    </row>
    <row r="102" spans="2:65" s="1" customFormat="1" ht="16.5" customHeight="1">
      <c r="B102" s="35"/>
      <c r="C102" s="183" t="s">
        <v>152</v>
      </c>
      <c r="D102" s="183" t="s">
        <v>141</v>
      </c>
      <c r="E102" s="184" t="s">
        <v>222</v>
      </c>
      <c r="F102" s="185" t="s">
        <v>223</v>
      </c>
      <c r="G102" s="186" t="s">
        <v>224</v>
      </c>
      <c r="H102" s="187">
        <v>30</v>
      </c>
      <c r="I102" s="188"/>
      <c r="J102" s="189">
        <f>ROUND(I102*H102,2)</f>
        <v>0</v>
      </c>
      <c r="K102" s="185" t="s">
        <v>215</v>
      </c>
      <c r="L102" s="39"/>
      <c r="M102" s="190" t="s">
        <v>32</v>
      </c>
      <c r="N102" s="191" t="s">
        <v>49</v>
      </c>
      <c r="O102" s="61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AR102" s="17" t="s">
        <v>156</v>
      </c>
      <c r="AT102" s="17" t="s">
        <v>141</v>
      </c>
      <c r="AU102" s="17" t="s">
        <v>21</v>
      </c>
      <c r="AY102" s="17" t="s">
        <v>138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7" t="s">
        <v>86</v>
      </c>
      <c r="BK102" s="194">
        <f>ROUND(I102*H102,2)</f>
        <v>0</v>
      </c>
      <c r="BL102" s="17" t="s">
        <v>156</v>
      </c>
      <c r="BM102" s="17" t="s">
        <v>844</v>
      </c>
    </row>
    <row r="103" spans="2:65" s="1" customFormat="1" ht="16.5" customHeight="1">
      <c r="B103" s="35"/>
      <c r="C103" s="183" t="s">
        <v>156</v>
      </c>
      <c r="D103" s="183" t="s">
        <v>141</v>
      </c>
      <c r="E103" s="184" t="s">
        <v>226</v>
      </c>
      <c r="F103" s="185" t="s">
        <v>227</v>
      </c>
      <c r="G103" s="186" t="s">
        <v>224</v>
      </c>
      <c r="H103" s="187">
        <v>30</v>
      </c>
      <c r="I103" s="188"/>
      <c r="J103" s="189">
        <f>ROUND(I103*H103,2)</f>
        <v>0</v>
      </c>
      <c r="K103" s="185" t="s">
        <v>215</v>
      </c>
      <c r="L103" s="39"/>
      <c r="M103" s="190" t="s">
        <v>32</v>
      </c>
      <c r="N103" s="191" t="s">
        <v>49</v>
      </c>
      <c r="O103" s="61"/>
      <c r="P103" s="192">
        <f>O103*H103</f>
        <v>0</v>
      </c>
      <c r="Q103" s="192">
        <v>5.0000000000000002E-5</v>
      </c>
      <c r="R103" s="192">
        <f>Q103*H103</f>
        <v>1.5E-3</v>
      </c>
      <c r="S103" s="192">
        <v>0</v>
      </c>
      <c r="T103" s="193">
        <f>S103*H103</f>
        <v>0</v>
      </c>
      <c r="AR103" s="17" t="s">
        <v>156</v>
      </c>
      <c r="AT103" s="17" t="s">
        <v>141</v>
      </c>
      <c r="AU103" s="17" t="s">
        <v>21</v>
      </c>
      <c r="AY103" s="17" t="s">
        <v>138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7" t="s">
        <v>86</v>
      </c>
      <c r="BK103" s="194">
        <f>ROUND(I103*H103,2)</f>
        <v>0</v>
      </c>
      <c r="BL103" s="17" t="s">
        <v>156</v>
      </c>
      <c r="BM103" s="17" t="s">
        <v>845</v>
      </c>
    </row>
    <row r="104" spans="2:65" s="1" customFormat="1" ht="16.5" customHeight="1">
      <c r="B104" s="35"/>
      <c r="C104" s="183" t="s">
        <v>137</v>
      </c>
      <c r="D104" s="183" t="s">
        <v>141</v>
      </c>
      <c r="E104" s="184" t="s">
        <v>229</v>
      </c>
      <c r="F104" s="185" t="s">
        <v>230</v>
      </c>
      <c r="G104" s="186" t="s">
        <v>231</v>
      </c>
      <c r="H104" s="187">
        <v>325.89999999999998</v>
      </c>
      <c r="I104" s="188"/>
      <c r="J104" s="189">
        <f>ROUND(I104*H104,2)</f>
        <v>0</v>
      </c>
      <c r="K104" s="185" t="s">
        <v>215</v>
      </c>
      <c r="L104" s="39"/>
      <c r="M104" s="190" t="s">
        <v>32</v>
      </c>
      <c r="N104" s="191" t="s">
        <v>49</v>
      </c>
      <c r="O104" s="61"/>
      <c r="P104" s="192">
        <f>O104*H104</f>
        <v>0</v>
      </c>
      <c r="Q104" s="192">
        <v>1.559E-2</v>
      </c>
      <c r="R104" s="192">
        <f>Q104*H104</f>
        <v>5.0807809999999991</v>
      </c>
      <c r="S104" s="192">
        <v>0</v>
      </c>
      <c r="T104" s="193">
        <f>S104*H104</f>
        <v>0</v>
      </c>
      <c r="AR104" s="17" t="s">
        <v>156</v>
      </c>
      <c r="AT104" s="17" t="s">
        <v>141</v>
      </c>
      <c r="AU104" s="17" t="s">
        <v>21</v>
      </c>
      <c r="AY104" s="17" t="s">
        <v>138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7" t="s">
        <v>86</v>
      </c>
      <c r="BK104" s="194">
        <f>ROUND(I104*H104,2)</f>
        <v>0</v>
      </c>
      <c r="BL104" s="17" t="s">
        <v>156</v>
      </c>
      <c r="BM104" s="17" t="s">
        <v>846</v>
      </c>
    </row>
    <row r="105" spans="2:65" s="1" customFormat="1" ht="19.5">
      <c r="B105" s="35"/>
      <c r="C105" s="36"/>
      <c r="D105" s="195" t="s">
        <v>185</v>
      </c>
      <c r="E105" s="36"/>
      <c r="F105" s="196" t="s">
        <v>847</v>
      </c>
      <c r="G105" s="36"/>
      <c r="H105" s="36"/>
      <c r="I105" s="113"/>
      <c r="J105" s="36"/>
      <c r="K105" s="36"/>
      <c r="L105" s="39"/>
      <c r="M105" s="197"/>
      <c r="N105" s="61"/>
      <c r="O105" s="61"/>
      <c r="P105" s="61"/>
      <c r="Q105" s="61"/>
      <c r="R105" s="61"/>
      <c r="S105" s="61"/>
      <c r="T105" s="62"/>
      <c r="AT105" s="17" t="s">
        <v>185</v>
      </c>
      <c r="AU105" s="17" t="s">
        <v>21</v>
      </c>
    </row>
    <row r="106" spans="2:65" s="1" customFormat="1" ht="22.5" customHeight="1">
      <c r="B106" s="35"/>
      <c r="C106" s="183" t="s">
        <v>163</v>
      </c>
      <c r="D106" s="183" t="s">
        <v>141</v>
      </c>
      <c r="E106" s="184" t="s">
        <v>848</v>
      </c>
      <c r="F106" s="185" t="s">
        <v>849</v>
      </c>
      <c r="G106" s="186" t="s">
        <v>245</v>
      </c>
      <c r="H106" s="187">
        <v>2.2000000000000002</v>
      </c>
      <c r="I106" s="188"/>
      <c r="J106" s="189">
        <f>ROUND(I106*H106,2)</f>
        <v>0</v>
      </c>
      <c r="K106" s="185" t="s">
        <v>215</v>
      </c>
      <c r="L106" s="39"/>
      <c r="M106" s="190" t="s">
        <v>32</v>
      </c>
      <c r="N106" s="191" t="s">
        <v>49</v>
      </c>
      <c r="O106" s="61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17" t="s">
        <v>156</v>
      </c>
      <c r="AT106" s="17" t="s">
        <v>141</v>
      </c>
      <c r="AU106" s="17" t="s">
        <v>21</v>
      </c>
      <c r="AY106" s="17" t="s">
        <v>138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7" t="s">
        <v>86</v>
      </c>
      <c r="BK106" s="194">
        <f>ROUND(I106*H106,2)</f>
        <v>0</v>
      </c>
      <c r="BL106" s="17" t="s">
        <v>156</v>
      </c>
      <c r="BM106" s="17" t="s">
        <v>850</v>
      </c>
    </row>
    <row r="107" spans="2:65" s="12" customFormat="1" ht="11.25">
      <c r="B107" s="204"/>
      <c r="C107" s="205"/>
      <c r="D107" s="195" t="s">
        <v>217</v>
      </c>
      <c r="E107" s="206" t="s">
        <v>32</v>
      </c>
      <c r="F107" s="207" t="s">
        <v>851</v>
      </c>
      <c r="G107" s="205"/>
      <c r="H107" s="208">
        <v>2.2000000000000002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217</v>
      </c>
      <c r="AU107" s="214" t="s">
        <v>21</v>
      </c>
      <c r="AV107" s="12" t="s">
        <v>21</v>
      </c>
      <c r="AW107" s="12" t="s">
        <v>39</v>
      </c>
      <c r="AX107" s="12" t="s">
        <v>86</v>
      </c>
      <c r="AY107" s="214" t="s">
        <v>138</v>
      </c>
    </row>
    <row r="108" spans="2:65" s="1" customFormat="1" ht="22.5" customHeight="1">
      <c r="B108" s="35"/>
      <c r="C108" s="183" t="s">
        <v>167</v>
      </c>
      <c r="D108" s="183" t="s">
        <v>141</v>
      </c>
      <c r="E108" s="184" t="s">
        <v>243</v>
      </c>
      <c r="F108" s="185" t="s">
        <v>244</v>
      </c>
      <c r="G108" s="186" t="s">
        <v>245</v>
      </c>
      <c r="H108" s="187">
        <v>353.2</v>
      </c>
      <c r="I108" s="188"/>
      <c r="J108" s="189">
        <f>ROUND(I108*H108,2)</f>
        <v>0</v>
      </c>
      <c r="K108" s="185" t="s">
        <v>215</v>
      </c>
      <c r="L108" s="39"/>
      <c r="M108" s="190" t="s">
        <v>32</v>
      </c>
      <c r="N108" s="191" t="s">
        <v>49</v>
      </c>
      <c r="O108" s="61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AR108" s="17" t="s">
        <v>156</v>
      </c>
      <c r="AT108" s="17" t="s">
        <v>141</v>
      </c>
      <c r="AU108" s="17" t="s">
        <v>21</v>
      </c>
      <c r="AY108" s="17" t="s">
        <v>138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17" t="s">
        <v>86</v>
      </c>
      <c r="BK108" s="194">
        <f>ROUND(I108*H108,2)</f>
        <v>0</v>
      </c>
      <c r="BL108" s="17" t="s">
        <v>156</v>
      </c>
      <c r="BM108" s="17" t="s">
        <v>852</v>
      </c>
    </row>
    <row r="109" spans="2:65" s="12" customFormat="1" ht="11.25">
      <c r="B109" s="204"/>
      <c r="C109" s="205"/>
      <c r="D109" s="195" t="s">
        <v>217</v>
      </c>
      <c r="E109" s="206" t="s">
        <v>32</v>
      </c>
      <c r="F109" s="207" t="s">
        <v>853</v>
      </c>
      <c r="G109" s="205"/>
      <c r="H109" s="208">
        <v>353.2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217</v>
      </c>
      <c r="AU109" s="214" t="s">
        <v>21</v>
      </c>
      <c r="AV109" s="12" t="s">
        <v>21</v>
      </c>
      <c r="AW109" s="12" t="s">
        <v>39</v>
      </c>
      <c r="AX109" s="12" t="s">
        <v>86</v>
      </c>
      <c r="AY109" s="214" t="s">
        <v>138</v>
      </c>
    </row>
    <row r="110" spans="2:65" s="1" customFormat="1" ht="22.5" customHeight="1">
      <c r="B110" s="35"/>
      <c r="C110" s="183" t="s">
        <v>171</v>
      </c>
      <c r="D110" s="183" t="s">
        <v>141</v>
      </c>
      <c r="E110" s="184" t="s">
        <v>252</v>
      </c>
      <c r="F110" s="185" t="s">
        <v>253</v>
      </c>
      <c r="G110" s="186" t="s">
        <v>245</v>
      </c>
      <c r="H110" s="187">
        <v>65.2</v>
      </c>
      <c r="I110" s="188"/>
      <c r="J110" s="189">
        <f>ROUND(I110*H110,2)</f>
        <v>0</v>
      </c>
      <c r="K110" s="185" t="s">
        <v>215</v>
      </c>
      <c r="L110" s="39"/>
      <c r="M110" s="190" t="s">
        <v>32</v>
      </c>
      <c r="N110" s="191" t="s">
        <v>49</v>
      </c>
      <c r="O110" s="61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17" t="s">
        <v>156</v>
      </c>
      <c r="AT110" s="17" t="s">
        <v>141</v>
      </c>
      <c r="AU110" s="17" t="s">
        <v>21</v>
      </c>
      <c r="AY110" s="17" t="s">
        <v>138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7" t="s">
        <v>86</v>
      </c>
      <c r="BK110" s="194">
        <f>ROUND(I110*H110,2)</f>
        <v>0</v>
      </c>
      <c r="BL110" s="17" t="s">
        <v>156</v>
      </c>
      <c r="BM110" s="17" t="s">
        <v>854</v>
      </c>
    </row>
    <row r="111" spans="2:65" s="12" customFormat="1" ht="11.25">
      <c r="B111" s="204"/>
      <c r="C111" s="205"/>
      <c r="D111" s="195" t="s">
        <v>217</v>
      </c>
      <c r="E111" s="206" t="s">
        <v>32</v>
      </c>
      <c r="F111" s="207" t="s">
        <v>855</v>
      </c>
      <c r="G111" s="205"/>
      <c r="H111" s="208">
        <v>65.2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217</v>
      </c>
      <c r="AU111" s="214" t="s">
        <v>21</v>
      </c>
      <c r="AV111" s="12" t="s">
        <v>21</v>
      </c>
      <c r="AW111" s="12" t="s">
        <v>39</v>
      </c>
      <c r="AX111" s="12" t="s">
        <v>86</v>
      </c>
      <c r="AY111" s="214" t="s">
        <v>138</v>
      </c>
    </row>
    <row r="112" spans="2:65" s="1" customFormat="1" ht="16.5" customHeight="1">
      <c r="B112" s="35"/>
      <c r="C112" s="183" t="s">
        <v>177</v>
      </c>
      <c r="D112" s="183" t="s">
        <v>141</v>
      </c>
      <c r="E112" s="184" t="s">
        <v>256</v>
      </c>
      <c r="F112" s="185" t="s">
        <v>257</v>
      </c>
      <c r="G112" s="186" t="s">
        <v>245</v>
      </c>
      <c r="H112" s="187">
        <v>1134.9000000000001</v>
      </c>
      <c r="I112" s="188"/>
      <c r="J112" s="189">
        <f>ROUND(I112*H112,2)</f>
        <v>0</v>
      </c>
      <c r="K112" s="185" t="s">
        <v>215</v>
      </c>
      <c r="L112" s="39"/>
      <c r="M112" s="190" t="s">
        <v>32</v>
      </c>
      <c r="N112" s="191" t="s">
        <v>49</v>
      </c>
      <c r="O112" s="61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AR112" s="17" t="s">
        <v>156</v>
      </c>
      <c r="AT112" s="17" t="s">
        <v>141</v>
      </c>
      <c r="AU112" s="17" t="s">
        <v>21</v>
      </c>
      <c r="AY112" s="17" t="s">
        <v>138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17" t="s">
        <v>86</v>
      </c>
      <c r="BK112" s="194">
        <f>ROUND(I112*H112,2)</f>
        <v>0</v>
      </c>
      <c r="BL112" s="17" t="s">
        <v>156</v>
      </c>
      <c r="BM112" s="17" t="s">
        <v>856</v>
      </c>
    </row>
    <row r="113" spans="2:65" s="12" customFormat="1" ht="11.25">
      <c r="B113" s="204"/>
      <c r="C113" s="205"/>
      <c r="D113" s="195" t="s">
        <v>217</v>
      </c>
      <c r="E113" s="206" t="s">
        <v>32</v>
      </c>
      <c r="F113" s="207" t="s">
        <v>857</v>
      </c>
      <c r="G113" s="205"/>
      <c r="H113" s="208">
        <v>1134.9000000000001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217</v>
      </c>
      <c r="AU113" s="214" t="s">
        <v>21</v>
      </c>
      <c r="AV113" s="12" t="s">
        <v>21</v>
      </c>
      <c r="AW113" s="12" t="s">
        <v>39</v>
      </c>
      <c r="AX113" s="12" t="s">
        <v>78</v>
      </c>
      <c r="AY113" s="214" t="s">
        <v>138</v>
      </c>
    </row>
    <row r="114" spans="2:65" s="13" customFormat="1" ht="11.25">
      <c r="B114" s="215"/>
      <c r="C114" s="216"/>
      <c r="D114" s="195" t="s">
        <v>217</v>
      </c>
      <c r="E114" s="217" t="s">
        <v>32</v>
      </c>
      <c r="F114" s="218" t="s">
        <v>261</v>
      </c>
      <c r="G114" s="216"/>
      <c r="H114" s="219">
        <v>1134.9000000000001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217</v>
      </c>
      <c r="AU114" s="225" t="s">
        <v>21</v>
      </c>
      <c r="AV114" s="13" t="s">
        <v>156</v>
      </c>
      <c r="AW114" s="13" t="s">
        <v>39</v>
      </c>
      <c r="AX114" s="13" t="s">
        <v>86</v>
      </c>
      <c r="AY114" s="225" t="s">
        <v>138</v>
      </c>
    </row>
    <row r="115" spans="2:65" s="1" customFormat="1" ht="22.5" customHeight="1">
      <c r="B115" s="35"/>
      <c r="C115" s="183" t="s">
        <v>181</v>
      </c>
      <c r="D115" s="183" t="s">
        <v>141</v>
      </c>
      <c r="E115" s="184" t="s">
        <v>287</v>
      </c>
      <c r="F115" s="185" t="s">
        <v>288</v>
      </c>
      <c r="G115" s="186" t="s">
        <v>245</v>
      </c>
      <c r="H115" s="187">
        <v>701.4</v>
      </c>
      <c r="I115" s="188"/>
      <c r="J115" s="189">
        <f>ROUND(I115*H115,2)</f>
        <v>0</v>
      </c>
      <c r="K115" s="185" t="s">
        <v>215</v>
      </c>
      <c r="L115" s="39"/>
      <c r="M115" s="190" t="s">
        <v>32</v>
      </c>
      <c r="N115" s="191" t="s">
        <v>49</v>
      </c>
      <c r="O115" s="61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AR115" s="17" t="s">
        <v>156</v>
      </c>
      <c r="AT115" s="17" t="s">
        <v>141</v>
      </c>
      <c r="AU115" s="17" t="s">
        <v>21</v>
      </c>
      <c r="AY115" s="17" t="s">
        <v>138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7" t="s">
        <v>86</v>
      </c>
      <c r="BK115" s="194">
        <f>ROUND(I115*H115,2)</f>
        <v>0</v>
      </c>
      <c r="BL115" s="17" t="s">
        <v>156</v>
      </c>
      <c r="BM115" s="17" t="s">
        <v>858</v>
      </c>
    </row>
    <row r="116" spans="2:65" s="12" customFormat="1" ht="11.25">
      <c r="B116" s="204"/>
      <c r="C116" s="205"/>
      <c r="D116" s="195" t="s">
        <v>217</v>
      </c>
      <c r="E116" s="206" t="s">
        <v>32</v>
      </c>
      <c r="F116" s="207" t="s">
        <v>859</v>
      </c>
      <c r="G116" s="205"/>
      <c r="H116" s="208">
        <v>701.4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217</v>
      </c>
      <c r="AU116" s="214" t="s">
        <v>21</v>
      </c>
      <c r="AV116" s="12" t="s">
        <v>21</v>
      </c>
      <c r="AW116" s="12" t="s">
        <v>39</v>
      </c>
      <c r="AX116" s="12" t="s">
        <v>86</v>
      </c>
      <c r="AY116" s="214" t="s">
        <v>138</v>
      </c>
    </row>
    <row r="117" spans="2:65" s="1" customFormat="1" ht="22.5" customHeight="1">
      <c r="B117" s="35"/>
      <c r="C117" s="183" t="s">
        <v>187</v>
      </c>
      <c r="D117" s="183" t="s">
        <v>141</v>
      </c>
      <c r="E117" s="184" t="s">
        <v>292</v>
      </c>
      <c r="F117" s="185" t="s">
        <v>293</v>
      </c>
      <c r="G117" s="186" t="s">
        <v>224</v>
      </c>
      <c r="H117" s="187">
        <v>30</v>
      </c>
      <c r="I117" s="188"/>
      <c r="J117" s="189">
        <f>ROUND(I117*H117,2)</f>
        <v>0</v>
      </c>
      <c r="K117" s="185" t="s">
        <v>215</v>
      </c>
      <c r="L117" s="39"/>
      <c r="M117" s="190" t="s">
        <v>32</v>
      </c>
      <c r="N117" s="191" t="s">
        <v>49</v>
      </c>
      <c r="O117" s="61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17" t="s">
        <v>156</v>
      </c>
      <c r="AT117" s="17" t="s">
        <v>141</v>
      </c>
      <c r="AU117" s="17" t="s">
        <v>21</v>
      </c>
      <c r="AY117" s="17" t="s">
        <v>138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7" t="s">
        <v>86</v>
      </c>
      <c r="BK117" s="194">
        <f>ROUND(I117*H117,2)</f>
        <v>0</v>
      </c>
      <c r="BL117" s="17" t="s">
        <v>156</v>
      </c>
      <c r="BM117" s="17" t="s">
        <v>860</v>
      </c>
    </row>
    <row r="118" spans="2:65" s="1" customFormat="1" ht="22.5" customHeight="1">
      <c r="B118" s="35"/>
      <c r="C118" s="183" t="s">
        <v>262</v>
      </c>
      <c r="D118" s="183" t="s">
        <v>141</v>
      </c>
      <c r="E118" s="184" t="s">
        <v>296</v>
      </c>
      <c r="F118" s="185" t="s">
        <v>297</v>
      </c>
      <c r="G118" s="186" t="s">
        <v>245</v>
      </c>
      <c r="H118" s="187">
        <v>1265.93</v>
      </c>
      <c r="I118" s="188"/>
      <c r="J118" s="189">
        <f>ROUND(I118*H118,2)</f>
        <v>0</v>
      </c>
      <c r="K118" s="185" t="s">
        <v>215</v>
      </c>
      <c r="L118" s="39"/>
      <c r="M118" s="190" t="s">
        <v>32</v>
      </c>
      <c r="N118" s="191" t="s">
        <v>49</v>
      </c>
      <c r="O118" s="61"/>
      <c r="P118" s="192">
        <f>O118*H118</f>
        <v>0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AR118" s="17" t="s">
        <v>156</v>
      </c>
      <c r="AT118" s="17" t="s">
        <v>141</v>
      </c>
      <c r="AU118" s="17" t="s">
        <v>21</v>
      </c>
      <c r="AY118" s="17" t="s">
        <v>138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7" t="s">
        <v>86</v>
      </c>
      <c r="BK118" s="194">
        <f>ROUND(I118*H118,2)</f>
        <v>0</v>
      </c>
      <c r="BL118" s="17" t="s">
        <v>156</v>
      </c>
      <c r="BM118" s="17" t="s">
        <v>861</v>
      </c>
    </row>
    <row r="119" spans="2:65" s="12" customFormat="1" ht="11.25">
      <c r="B119" s="204"/>
      <c r="C119" s="205"/>
      <c r="D119" s="195" t="s">
        <v>217</v>
      </c>
      <c r="E119" s="206" t="s">
        <v>32</v>
      </c>
      <c r="F119" s="207" t="s">
        <v>862</v>
      </c>
      <c r="G119" s="205"/>
      <c r="H119" s="208">
        <v>353.2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217</v>
      </c>
      <c r="AU119" s="214" t="s">
        <v>21</v>
      </c>
      <c r="AV119" s="12" t="s">
        <v>21</v>
      </c>
      <c r="AW119" s="12" t="s">
        <v>39</v>
      </c>
      <c r="AX119" s="12" t="s">
        <v>78</v>
      </c>
      <c r="AY119" s="214" t="s">
        <v>138</v>
      </c>
    </row>
    <row r="120" spans="2:65" s="12" customFormat="1" ht="11.25">
      <c r="B120" s="204"/>
      <c r="C120" s="205"/>
      <c r="D120" s="195" t="s">
        <v>217</v>
      </c>
      <c r="E120" s="206" t="s">
        <v>32</v>
      </c>
      <c r="F120" s="207" t="s">
        <v>863</v>
      </c>
      <c r="G120" s="205"/>
      <c r="H120" s="208">
        <v>567.45000000000005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217</v>
      </c>
      <c r="AU120" s="214" t="s">
        <v>21</v>
      </c>
      <c r="AV120" s="12" t="s">
        <v>21</v>
      </c>
      <c r="AW120" s="12" t="s">
        <v>39</v>
      </c>
      <c r="AX120" s="12" t="s">
        <v>78</v>
      </c>
      <c r="AY120" s="214" t="s">
        <v>138</v>
      </c>
    </row>
    <row r="121" spans="2:65" s="12" customFormat="1" ht="11.25">
      <c r="B121" s="204"/>
      <c r="C121" s="205"/>
      <c r="D121" s="195" t="s">
        <v>217</v>
      </c>
      <c r="E121" s="206" t="s">
        <v>32</v>
      </c>
      <c r="F121" s="207" t="s">
        <v>864</v>
      </c>
      <c r="G121" s="205"/>
      <c r="H121" s="208">
        <v>65.2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217</v>
      </c>
      <c r="AU121" s="214" t="s">
        <v>21</v>
      </c>
      <c r="AV121" s="12" t="s">
        <v>21</v>
      </c>
      <c r="AW121" s="12" t="s">
        <v>39</v>
      </c>
      <c r="AX121" s="12" t="s">
        <v>78</v>
      </c>
      <c r="AY121" s="214" t="s">
        <v>138</v>
      </c>
    </row>
    <row r="122" spans="2:65" s="14" customFormat="1" ht="11.25">
      <c r="B122" s="236"/>
      <c r="C122" s="237"/>
      <c r="D122" s="195" t="s">
        <v>217</v>
      </c>
      <c r="E122" s="238" t="s">
        <v>32</v>
      </c>
      <c r="F122" s="239" t="s">
        <v>302</v>
      </c>
      <c r="G122" s="237"/>
      <c r="H122" s="240">
        <v>985.85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AT122" s="246" t="s">
        <v>217</v>
      </c>
      <c r="AU122" s="246" t="s">
        <v>21</v>
      </c>
      <c r="AV122" s="14" t="s">
        <v>152</v>
      </c>
      <c r="AW122" s="14" t="s">
        <v>39</v>
      </c>
      <c r="AX122" s="14" t="s">
        <v>78</v>
      </c>
      <c r="AY122" s="246" t="s">
        <v>138</v>
      </c>
    </row>
    <row r="123" spans="2:65" s="12" customFormat="1" ht="11.25">
      <c r="B123" s="204"/>
      <c r="C123" s="205"/>
      <c r="D123" s="195" t="s">
        <v>217</v>
      </c>
      <c r="E123" s="206" t="s">
        <v>32</v>
      </c>
      <c r="F123" s="207" t="s">
        <v>865</v>
      </c>
      <c r="G123" s="205"/>
      <c r="H123" s="208">
        <v>280.08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217</v>
      </c>
      <c r="AU123" s="214" t="s">
        <v>21</v>
      </c>
      <c r="AV123" s="12" t="s">
        <v>21</v>
      </c>
      <c r="AW123" s="12" t="s">
        <v>39</v>
      </c>
      <c r="AX123" s="12" t="s">
        <v>78</v>
      </c>
      <c r="AY123" s="214" t="s">
        <v>138</v>
      </c>
    </row>
    <row r="124" spans="2:65" s="14" customFormat="1" ht="11.25">
      <c r="B124" s="236"/>
      <c r="C124" s="237"/>
      <c r="D124" s="195" t="s">
        <v>217</v>
      </c>
      <c r="E124" s="238" t="s">
        <v>191</v>
      </c>
      <c r="F124" s="239" t="s">
        <v>302</v>
      </c>
      <c r="G124" s="237"/>
      <c r="H124" s="240">
        <v>280.08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AT124" s="246" t="s">
        <v>217</v>
      </c>
      <c r="AU124" s="246" t="s">
        <v>21</v>
      </c>
      <c r="AV124" s="14" t="s">
        <v>152</v>
      </c>
      <c r="AW124" s="14" t="s">
        <v>39</v>
      </c>
      <c r="AX124" s="14" t="s">
        <v>78</v>
      </c>
      <c r="AY124" s="246" t="s">
        <v>138</v>
      </c>
    </row>
    <row r="125" spans="2:65" s="13" customFormat="1" ht="11.25">
      <c r="B125" s="215"/>
      <c r="C125" s="216"/>
      <c r="D125" s="195" t="s">
        <v>217</v>
      </c>
      <c r="E125" s="217" t="s">
        <v>32</v>
      </c>
      <c r="F125" s="218" t="s">
        <v>261</v>
      </c>
      <c r="G125" s="216"/>
      <c r="H125" s="219">
        <v>1265.93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217</v>
      </c>
      <c r="AU125" s="225" t="s">
        <v>21</v>
      </c>
      <c r="AV125" s="13" t="s">
        <v>156</v>
      </c>
      <c r="AW125" s="13" t="s">
        <v>39</v>
      </c>
      <c r="AX125" s="13" t="s">
        <v>86</v>
      </c>
      <c r="AY125" s="225" t="s">
        <v>138</v>
      </c>
    </row>
    <row r="126" spans="2:65" s="1" customFormat="1" ht="22.5" customHeight="1">
      <c r="B126" s="35"/>
      <c r="C126" s="183" t="s">
        <v>267</v>
      </c>
      <c r="D126" s="183" t="s">
        <v>141</v>
      </c>
      <c r="E126" s="184" t="s">
        <v>305</v>
      </c>
      <c r="F126" s="185" t="s">
        <v>306</v>
      </c>
      <c r="G126" s="186" t="s">
        <v>245</v>
      </c>
      <c r="H126" s="187">
        <v>379</v>
      </c>
      <c r="I126" s="188"/>
      <c r="J126" s="189">
        <f>ROUND(I126*H126,2)</f>
        <v>0</v>
      </c>
      <c r="K126" s="185" t="s">
        <v>215</v>
      </c>
      <c r="L126" s="39"/>
      <c r="M126" s="190" t="s">
        <v>32</v>
      </c>
      <c r="N126" s="191" t="s">
        <v>49</v>
      </c>
      <c r="O126" s="61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17" t="s">
        <v>156</v>
      </c>
      <c r="AT126" s="17" t="s">
        <v>141</v>
      </c>
      <c r="AU126" s="17" t="s">
        <v>21</v>
      </c>
      <c r="AY126" s="17" t="s">
        <v>138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7" t="s">
        <v>86</v>
      </c>
      <c r="BK126" s="194">
        <f>ROUND(I126*H126,2)</f>
        <v>0</v>
      </c>
      <c r="BL126" s="17" t="s">
        <v>156</v>
      </c>
      <c r="BM126" s="17" t="s">
        <v>866</v>
      </c>
    </row>
    <row r="127" spans="2:65" s="12" customFormat="1" ht="11.25">
      <c r="B127" s="204"/>
      <c r="C127" s="205"/>
      <c r="D127" s="195" t="s">
        <v>217</v>
      </c>
      <c r="E127" s="206" t="s">
        <v>32</v>
      </c>
      <c r="F127" s="207" t="s">
        <v>867</v>
      </c>
      <c r="G127" s="205"/>
      <c r="H127" s="208">
        <v>379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217</v>
      </c>
      <c r="AU127" s="214" t="s">
        <v>21</v>
      </c>
      <c r="AV127" s="12" t="s">
        <v>21</v>
      </c>
      <c r="AW127" s="12" t="s">
        <v>39</v>
      </c>
      <c r="AX127" s="12" t="s">
        <v>86</v>
      </c>
      <c r="AY127" s="214" t="s">
        <v>138</v>
      </c>
    </row>
    <row r="128" spans="2:65" s="1" customFormat="1" ht="16.5" customHeight="1">
      <c r="B128" s="35"/>
      <c r="C128" s="183" t="s">
        <v>272</v>
      </c>
      <c r="D128" s="183" t="s">
        <v>141</v>
      </c>
      <c r="E128" s="184" t="s">
        <v>309</v>
      </c>
      <c r="F128" s="185" t="s">
        <v>310</v>
      </c>
      <c r="G128" s="186" t="s">
        <v>245</v>
      </c>
      <c r="H128" s="187">
        <v>280.08</v>
      </c>
      <c r="I128" s="188"/>
      <c r="J128" s="189">
        <f>ROUND(I128*H128,2)</f>
        <v>0</v>
      </c>
      <c r="K128" s="185" t="s">
        <v>215</v>
      </c>
      <c r="L128" s="39"/>
      <c r="M128" s="190" t="s">
        <v>32</v>
      </c>
      <c r="N128" s="191" t="s">
        <v>49</v>
      </c>
      <c r="O128" s="61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AR128" s="17" t="s">
        <v>156</v>
      </c>
      <c r="AT128" s="17" t="s">
        <v>141</v>
      </c>
      <c r="AU128" s="17" t="s">
        <v>21</v>
      </c>
      <c r="AY128" s="17" t="s">
        <v>138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7" t="s">
        <v>86</v>
      </c>
      <c r="BK128" s="194">
        <f>ROUND(I128*H128,2)</f>
        <v>0</v>
      </c>
      <c r="BL128" s="17" t="s">
        <v>156</v>
      </c>
      <c r="BM128" s="17" t="s">
        <v>868</v>
      </c>
    </row>
    <row r="129" spans="2:65" s="12" customFormat="1" ht="11.25">
      <c r="B129" s="204"/>
      <c r="C129" s="205"/>
      <c r="D129" s="195" t="s">
        <v>217</v>
      </c>
      <c r="E129" s="206" t="s">
        <v>32</v>
      </c>
      <c r="F129" s="207" t="s">
        <v>191</v>
      </c>
      <c r="G129" s="205"/>
      <c r="H129" s="208">
        <v>280.08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217</v>
      </c>
      <c r="AU129" s="214" t="s">
        <v>21</v>
      </c>
      <c r="AV129" s="12" t="s">
        <v>21</v>
      </c>
      <c r="AW129" s="12" t="s">
        <v>39</v>
      </c>
      <c r="AX129" s="12" t="s">
        <v>86</v>
      </c>
      <c r="AY129" s="214" t="s">
        <v>138</v>
      </c>
    </row>
    <row r="130" spans="2:65" s="1" customFormat="1" ht="16.5" customHeight="1">
      <c r="B130" s="35"/>
      <c r="C130" s="183" t="s">
        <v>8</v>
      </c>
      <c r="D130" s="183" t="s">
        <v>141</v>
      </c>
      <c r="E130" s="184" t="s">
        <v>313</v>
      </c>
      <c r="F130" s="185" t="s">
        <v>314</v>
      </c>
      <c r="G130" s="186" t="s">
        <v>245</v>
      </c>
      <c r="H130" s="187">
        <v>379</v>
      </c>
      <c r="I130" s="188"/>
      <c r="J130" s="189">
        <f>ROUND(I130*H130,2)</f>
        <v>0</v>
      </c>
      <c r="K130" s="185" t="s">
        <v>215</v>
      </c>
      <c r="L130" s="39"/>
      <c r="M130" s="190" t="s">
        <v>32</v>
      </c>
      <c r="N130" s="191" t="s">
        <v>49</v>
      </c>
      <c r="O130" s="61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AR130" s="17" t="s">
        <v>156</v>
      </c>
      <c r="AT130" s="17" t="s">
        <v>141</v>
      </c>
      <c r="AU130" s="17" t="s">
        <v>21</v>
      </c>
      <c r="AY130" s="17" t="s">
        <v>138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7" t="s">
        <v>86</v>
      </c>
      <c r="BK130" s="194">
        <f>ROUND(I130*H130,2)</f>
        <v>0</v>
      </c>
      <c r="BL130" s="17" t="s">
        <v>156</v>
      </c>
      <c r="BM130" s="17" t="s">
        <v>869</v>
      </c>
    </row>
    <row r="131" spans="2:65" s="12" customFormat="1" ht="11.25">
      <c r="B131" s="204"/>
      <c r="C131" s="205"/>
      <c r="D131" s="195" t="s">
        <v>217</v>
      </c>
      <c r="E131" s="206" t="s">
        <v>32</v>
      </c>
      <c r="F131" s="207" t="s">
        <v>870</v>
      </c>
      <c r="G131" s="205"/>
      <c r="H131" s="208">
        <v>379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217</v>
      </c>
      <c r="AU131" s="214" t="s">
        <v>21</v>
      </c>
      <c r="AV131" s="12" t="s">
        <v>21</v>
      </c>
      <c r="AW131" s="12" t="s">
        <v>39</v>
      </c>
      <c r="AX131" s="12" t="s">
        <v>86</v>
      </c>
      <c r="AY131" s="214" t="s">
        <v>138</v>
      </c>
    </row>
    <row r="132" spans="2:65" s="1" customFormat="1" ht="22.5" customHeight="1">
      <c r="B132" s="35"/>
      <c r="C132" s="183" t="s">
        <v>282</v>
      </c>
      <c r="D132" s="183" t="s">
        <v>141</v>
      </c>
      <c r="E132" s="184" t="s">
        <v>318</v>
      </c>
      <c r="F132" s="185" t="s">
        <v>319</v>
      </c>
      <c r="G132" s="186" t="s">
        <v>276</v>
      </c>
      <c r="H132" s="187">
        <v>758</v>
      </c>
      <c r="I132" s="188"/>
      <c r="J132" s="189">
        <f>ROUND(I132*H132,2)</f>
        <v>0</v>
      </c>
      <c r="K132" s="185" t="s">
        <v>215</v>
      </c>
      <c r="L132" s="39"/>
      <c r="M132" s="190" t="s">
        <v>32</v>
      </c>
      <c r="N132" s="191" t="s">
        <v>49</v>
      </c>
      <c r="O132" s="61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17" t="s">
        <v>156</v>
      </c>
      <c r="AT132" s="17" t="s">
        <v>141</v>
      </c>
      <c r="AU132" s="17" t="s">
        <v>21</v>
      </c>
      <c r="AY132" s="17" t="s">
        <v>138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7" t="s">
        <v>86</v>
      </c>
      <c r="BK132" s="194">
        <f>ROUND(I132*H132,2)</f>
        <v>0</v>
      </c>
      <c r="BL132" s="17" t="s">
        <v>156</v>
      </c>
      <c r="BM132" s="17" t="s">
        <v>871</v>
      </c>
    </row>
    <row r="133" spans="2:65" s="12" customFormat="1" ht="11.25">
      <c r="B133" s="204"/>
      <c r="C133" s="205"/>
      <c r="D133" s="195" t="s">
        <v>217</v>
      </c>
      <c r="E133" s="206" t="s">
        <v>32</v>
      </c>
      <c r="F133" s="207" t="s">
        <v>872</v>
      </c>
      <c r="G133" s="205"/>
      <c r="H133" s="208">
        <v>758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217</v>
      </c>
      <c r="AU133" s="214" t="s">
        <v>21</v>
      </c>
      <c r="AV133" s="12" t="s">
        <v>21</v>
      </c>
      <c r="AW133" s="12" t="s">
        <v>39</v>
      </c>
      <c r="AX133" s="12" t="s">
        <v>86</v>
      </c>
      <c r="AY133" s="214" t="s">
        <v>138</v>
      </c>
    </row>
    <row r="134" spans="2:65" s="1" customFormat="1" ht="22.5" customHeight="1">
      <c r="B134" s="35"/>
      <c r="C134" s="183" t="s">
        <v>286</v>
      </c>
      <c r="D134" s="183" t="s">
        <v>141</v>
      </c>
      <c r="E134" s="184" t="s">
        <v>323</v>
      </c>
      <c r="F134" s="185" t="s">
        <v>324</v>
      </c>
      <c r="G134" s="186" t="s">
        <v>245</v>
      </c>
      <c r="H134" s="187">
        <v>894.3</v>
      </c>
      <c r="I134" s="188"/>
      <c r="J134" s="189">
        <f>ROUND(I134*H134,2)</f>
        <v>0</v>
      </c>
      <c r="K134" s="185" t="s">
        <v>215</v>
      </c>
      <c r="L134" s="39"/>
      <c r="M134" s="190" t="s">
        <v>32</v>
      </c>
      <c r="N134" s="191" t="s">
        <v>49</v>
      </c>
      <c r="O134" s="61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AR134" s="17" t="s">
        <v>156</v>
      </c>
      <c r="AT134" s="17" t="s">
        <v>141</v>
      </c>
      <c r="AU134" s="17" t="s">
        <v>21</v>
      </c>
      <c r="AY134" s="17" t="s">
        <v>138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7" t="s">
        <v>86</v>
      </c>
      <c r="BK134" s="194">
        <f>ROUND(I134*H134,2)</f>
        <v>0</v>
      </c>
      <c r="BL134" s="17" t="s">
        <v>156</v>
      </c>
      <c r="BM134" s="17" t="s">
        <v>873</v>
      </c>
    </row>
    <row r="135" spans="2:65" s="12" customFormat="1" ht="11.25">
      <c r="B135" s="204"/>
      <c r="C135" s="205"/>
      <c r="D135" s="195" t="s">
        <v>217</v>
      </c>
      <c r="E135" s="206" t="s">
        <v>32</v>
      </c>
      <c r="F135" s="207" t="s">
        <v>874</v>
      </c>
      <c r="G135" s="205"/>
      <c r="H135" s="208">
        <v>894.3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217</v>
      </c>
      <c r="AU135" s="214" t="s">
        <v>21</v>
      </c>
      <c r="AV135" s="12" t="s">
        <v>21</v>
      </c>
      <c r="AW135" s="12" t="s">
        <v>39</v>
      </c>
      <c r="AX135" s="12" t="s">
        <v>86</v>
      </c>
      <c r="AY135" s="214" t="s">
        <v>138</v>
      </c>
    </row>
    <row r="136" spans="2:65" s="1" customFormat="1" ht="22.5" customHeight="1">
      <c r="B136" s="35"/>
      <c r="C136" s="183" t="s">
        <v>291</v>
      </c>
      <c r="D136" s="183" t="s">
        <v>141</v>
      </c>
      <c r="E136" s="184" t="s">
        <v>328</v>
      </c>
      <c r="F136" s="185" t="s">
        <v>329</v>
      </c>
      <c r="G136" s="186" t="s">
        <v>245</v>
      </c>
      <c r="H136" s="187">
        <v>1318</v>
      </c>
      <c r="I136" s="188"/>
      <c r="J136" s="189">
        <f>ROUND(I136*H136,2)</f>
        <v>0</v>
      </c>
      <c r="K136" s="185" t="s">
        <v>215</v>
      </c>
      <c r="L136" s="39"/>
      <c r="M136" s="190" t="s">
        <v>32</v>
      </c>
      <c r="N136" s="191" t="s">
        <v>49</v>
      </c>
      <c r="O136" s="61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AR136" s="17" t="s">
        <v>156</v>
      </c>
      <c r="AT136" s="17" t="s">
        <v>141</v>
      </c>
      <c r="AU136" s="17" t="s">
        <v>21</v>
      </c>
      <c r="AY136" s="17" t="s">
        <v>138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7" t="s">
        <v>86</v>
      </c>
      <c r="BK136" s="194">
        <f>ROUND(I136*H136,2)</f>
        <v>0</v>
      </c>
      <c r="BL136" s="17" t="s">
        <v>156</v>
      </c>
      <c r="BM136" s="17" t="s">
        <v>875</v>
      </c>
    </row>
    <row r="137" spans="2:65" s="12" customFormat="1" ht="11.25">
      <c r="B137" s="204"/>
      <c r="C137" s="205"/>
      <c r="D137" s="195" t="s">
        <v>217</v>
      </c>
      <c r="E137" s="206" t="s">
        <v>32</v>
      </c>
      <c r="F137" s="207" t="s">
        <v>876</v>
      </c>
      <c r="G137" s="205"/>
      <c r="H137" s="208">
        <v>150.80000000000001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217</v>
      </c>
      <c r="AU137" s="214" t="s">
        <v>21</v>
      </c>
      <c r="AV137" s="12" t="s">
        <v>21</v>
      </c>
      <c r="AW137" s="12" t="s">
        <v>39</v>
      </c>
      <c r="AX137" s="12" t="s">
        <v>78</v>
      </c>
      <c r="AY137" s="214" t="s">
        <v>138</v>
      </c>
    </row>
    <row r="138" spans="2:65" s="12" customFormat="1" ht="11.25">
      <c r="B138" s="204"/>
      <c r="C138" s="205"/>
      <c r="D138" s="195" t="s">
        <v>217</v>
      </c>
      <c r="E138" s="206" t="s">
        <v>32</v>
      </c>
      <c r="F138" s="207" t="s">
        <v>877</v>
      </c>
      <c r="G138" s="205"/>
      <c r="H138" s="208">
        <v>1167.2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217</v>
      </c>
      <c r="AU138" s="214" t="s">
        <v>21</v>
      </c>
      <c r="AV138" s="12" t="s">
        <v>21</v>
      </c>
      <c r="AW138" s="12" t="s">
        <v>39</v>
      </c>
      <c r="AX138" s="12" t="s">
        <v>78</v>
      </c>
      <c r="AY138" s="214" t="s">
        <v>138</v>
      </c>
    </row>
    <row r="139" spans="2:65" s="13" customFormat="1" ht="11.25">
      <c r="B139" s="215"/>
      <c r="C139" s="216"/>
      <c r="D139" s="195" t="s">
        <v>217</v>
      </c>
      <c r="E139" s="217" t="s">
        <v>32</v>
      </c>
      <c r="F139" s="218" t="s">
        <v>261</v>
      </c>
      <c r="G139" s="216"/>
      <c r="H139" s="219">
        <v>1318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217</v>
      </c>
      <c r="AU139" s="225" t="s">
        <v>21</v>
      </c>
      <c r="AV139" s="13" t="s">
        <v>156</v>
      </c>
      <c r="AW139" s="13" t="s">
        <v>39</v>
      </c>
      <c r="AX139" s="13" t="s">
        <v>86</v>
      </c>
      <c r="AY139" s="225" t="s">
        <v>138</v>
      </c>
    </row>
    <row r="140" spans="2:65" s="1" customFormat="1" ht="16.5" customHeight="1">
      <c r="B140" s="35"/>
      <c r="C140" s="226" t="s">
        <v>295</v>
      </c>
      <c r="D140" s="226" t="s">
        <v>273</v>
      </c>
      <c r="E140" s="227" t="s">
        <v>878</v>
      </c>
      <c r="F140" s="228" t="s">
        <v>879</v>
      </c>
      <c r="G140" s="229" t="s">
        <v>276</v>
      </c>
      <c r="H140" s="230">
        <v>603.20000000000005</v>
      </c>
      <c r="I140" s="231"/>
      <c r="J140" s="232">
        <f>ROUND(I140*H140,2)</f>
        <v>0</v>
      </c>
      <c r="K140" s="228" t="s">
        <v>215</v>
      </c>
      <c r="L140" s="233"/>
      <c r="M140" s="234" t="s">
        <v>32</v>
      </c>
      <c r="N140" s="235" t="s">
        <v>49</v>
      </c>
      <c r="O140" s="61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17" t="s">
        <v>171</v>
      </c>
      <c r="AT140" s="17" t="s">
        <v>273</v>
      </c>
      <c r="AU140" s="17" t="s">
        <v>21</v>
      </c>
      <c r="AY140" s="17" t="s">
        <v>138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7" t="s">
        <v>86</v>
      </c>
      <c r="BK140" s="194">
        <f>ROUND(I140*H140,2)</f>
        <v>0</v>
      </c>
      <c r="BL140" s="17" t="s">
        <v>156</v>
      </c>
      <c r="BM140" s="17" t="s">
        <v>880</v>
      </c>
    </row>
    <row r="141" spans="2:65" s="12" customFormat="1" ht="11.25">
      <c r="B141" s="204"/>
      <c r="C141" s="205"/>
      <c r="D141" s="195" t="s">
        <v>217</v>
      </c>
      <c r="E141" s="206" t="s">
        <v>32</v>
      </c>
      <c r="F141" s="207" t="s">
        <v>881</v>
      </c>
      <c r="G141" s="205"/>
      <c r="H141" s="208">
        <v>301.60000000000002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217</v>
      </c>
      <c r="AU141" s="214" t="s">
        <v>21</v>
      </c>
      <c r="AV141" s="12" t="s">
        <v>21</v>
      </c>
      <c r="AW141" s="12" t="s">
        <v>39</v>
      </c>
      <c r="AX141" s="12" t="s">
        <v>86</v>
      </c>
      <c r="AY141" s="214" t="s">
        <v>138</v>
      </c>
    </row>
    <row r="142" spans="2:65" s="12" customFormat="1" ht="11.25">
      <c r="B142" s="204"/>
      <c r="C142" s="205"/>
      <c r="D142" s="195" t="s">
        <v>217</v>
      </c>
      <c r="E142" s="205"/>
      <c r="F142" s="207" t="s">
        <v>882</v>
      </c>
      <c r="G142" s="205"/>
      <c r="H142" s="208">
        <v>603.20000000000005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217</v>
      </c>
      <c r="AU142" s="214" t="s">
        <v>21</v>
      </c>
      <c r="AV142" s="12" t="s">
        <v>21</v>
      </c>
      <c r="AW142" s="12" t="s">
        <v>4</v>
      </c>
      <c r="AX142" s="12" t="s">
        <v>86</v>
      </c>
      <c r="AY142" s="214" t="s">
        <v>138</v>
      </c>
    </row>
    <row r="143" spans="2:65" s="1" customFormat="1" ht="16.5" customHeight="1">
      <c r="B143" s="35"/>
      <c r="C143" s="226" t="s">
        <v>304</v>
      </c>
      <c r="D143" s="226" t="s">
        <v>273</v>
      </c>
      <c r="E143" s="227" t="s">
        <v>335</v>
      </c>
      <c r="F143" s="228" t="s">
        <v>336</v>
      </c>
      <c r="G143" s="229" t="s">
        <v>276</v>
      </c>
      <c r="H143" s="230">
        <v>4668.8</v>
      </c>
      <c r="I143" s="231"/>
      <c r="J143" s="232">
        <f>ROUND(I143*H143,2)</f>
        <v>0</v>
      </c>
      <c r="K143" s="228" t="s">
        <v>215</v>
      </c>
      <c r="L143" s="233"/>
      <c r="M143" s="234" t="s">
        <v>32</v>
      </c>
      <c r="N143" s="235" t="s">
        <v>49</v>
      </c>
      <c r="O143" s="61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AR143" s="17" t="s">
        <v>171</v>
      </c>
      <c r="AT143" s="17" t="s">
        <v>273</v>
      </c>
      <c r="AU143" s="17" t="s">
        <v>21</v>
      </c>
      <c r="AY143" s="17" t="s">
        <v>138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7" t="s">
        <v>86</v>
      </c>
      <c r="BK143" s="194">
        <f>ROUND(I143*H143,2)</f>
        <v>0</v>
      </c>
      <c r="BL143" s="17" t="s">
        <v>156</v>
      </c>
      <c r="BM143" s="17" t="s">
        <v>883</v>
      </c>
    </row>
    <row r="144" spans="2:65" s="12" customFormat="1" ht="11.25">
      <c r="B144" s="204"/>
      <c r="C144" s="205"/>
      <c r="D144" s="195" t="s">
        <v>217</v>
      </c>
      <c r="E144" s="206" t="s">
        <v>32</v>
      </c>
      <c r="F144" s="207" t="s">
        <v>884</v>
      </c>
      <c r="G144" s="205"/>
      <c r="H144" s="208">
        <v>2334.4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217</v>
      </c>
      <c r="AU144" s="214" t="s">
        <v>21</v>
      </c>
      <c r="AV144" s="12" t="s">
        <v>21</v>
      </c>
      <c r="AW144" s="12" t="s">
        <v>39</v>
      </c>
      <c r="AX144" s="12" t="s">
        <v>78</v>
      </c>
      <c r="AY144" s="214" t="s">
        <v>138</v>
      </c>
    </row>
    <row r="145" spans="2:65" s="13" customFormat="1" ht="11.25">
      <c r="B145" s="215"/>
      <c r="C145" s="216"/>
      <c r="D145" s="195" t="s">
        <v>217</v>
      </c>
      <c r="E145" s="217" t="s">
        <v>32</v>
      </c>
      <c r="F145" s="218" t="s">
        <v>261</v>
      </c>
      <c r="G145" s="216"/>
      <c r="H145" s="219">
        <v>2334.4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217</v>
      </c>
      <c r="AU145" s="225" t="s">
        <v>21</v>
      </c>
      <c r="AV145" s="13" t="s">
        <v>156</v>
      </c>
      <c r="AW145" s="13" t="s">
        <v>39</v>
      </c>
      <c r="AX145" s="13" t="s">
        <v>86</v>
      </c>
      <c r="AY145" s="225" t="s">
        <v>138</v>
      </c>
    </row>
    <row r="146" spans="2:65" s="12" customFormat="1" ht="11.25">
      <c r="B146" s="204"/>
      <c r="C146" s="205"/>
      <c r="D146" s="195" t="s">
        <v>217</v>
      </c>
      <c r="E146" s="205"/>
      <c r="F146" s="207" t="s">
        <v>885</v>
      </c>
      <c r="G146" s="205"/>
      <c r="H146" s="208">
        <v>4668.8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217</v>
      </c>
      <c r="AU146" s="214" t="s">
        <v>21</v>
      </c>
      <c r="AV146" s="12" t="s">
        <v>21</v>
      </c>
      <c r="AW146" s="12" t="s">
        <v>4</v>
      </c>
      <c r="AX146" s="12" t="s">
        <v>86</v>
      </c>
      <c r="AY146" s="214" t="s">
        <v>138</v>
      </c>
    </row>
    <row r="147" spans="2:65" s="1" customFormat="1" ht="22.5" customHeight="1">
      <c r="B147" s="35"/>
      <c r="C147" s="183" t="s">
        <v>7</v>
      </c>
      <c r="D147" s="183" t="s">
        <v>141</v>
      </c>
      <c r="E147" s="184" t="s">
        <v>351</v>
      </c>
      <c r="F147" s="185" t="s">
        <v>352</v>
      </c>
      <c r="G147" s="186" t="s">
        <v>214</v>
      </c>
      <c r="H147" s="187">
        <v>1157.5999999999999</v>
      </c>
      <c r="I147" s="188"/>
      <c r="J147" s="189">
        <f>ROUND(I147*H147,2)</f>
        <v>0</v>
      </c>
      <c r="K147" s="185" t="s">
        <v>215</v>
      </c>
      <c r="L147" s="39"/>
      <c r="M147" s="190" t="s">
        <v>32</v>
      </c>
      <c r="N147" s="191" t="s">
        <v>49</v>
      </c>
      <c r="O147" s="61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AR147" s="17" t="s">
        <v>156</v>
      </c>
      <c r="AT147" s="17" t="s">
        <v>141</v>
      </c>
      <c r="AU147" s="17" t="s">
        <v>21</v>
      </c>
      <c r="AY147" s="17" t="s">
        <v>138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7" t="s">
        <v>86</v>
      </c>
      <c r="BK147" s="194">
        <f>ROUND(I147*H147,2)</f>
        <v>0</v>
      </c>
      <c r="BL147" s="17" t="s">
        <v>156</v>
      </c>
      <c r="BM147" s="17" t="s">
        <v>886</v>
      </c>
    </row>
    <row r="148" spans="2:65" s="12" customFormat="1" ht="11.25">
      <c r="B148" s="204"/>
      <c r="C148" s="205"/>
      <c r="D148" s="195" t="s">
        <v>217</v>
      </c>
      <c r="E148" s="206" t="s">
        <v>32</v>
      </c>
      <c r="F148" s="207" t="s">
        <v>887</v>
      </c>
      <c r="G148" s="205"/>
      <c r="H148" s="208">
        <v>1157.5999999999999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217</v>
      </c>
      <c r="AU148" s="214" t="s">
        <v>21</v>
      </c>
      <c r="AV148" s="12" t="s">
        <v>21</v>
      </c>
      <c r="AW148" s="12" t="s">
        <v>39</v>
      </c>
      <c r="AX148" s="12" t="s">
        <v>86</v>
      </c>
      <c r="AY148" s="214" t="s">
        <v>138</v>
      </c>
    </row>
    <row r="149" spans="2:65" s="1" customFormat="1" ht="22.5" customHeight="1">
      <c r="B149" s="35"/>
      <c r="C149" s="183" t="s">
        <v>312</v>
      </c>
      <c r="D149" s="183" t="s">
        <v>141</v>
      </c>
      <c r="E149" s="184" t="s">
        <v>356</v>
      </c>
      <c r="F149" s="185" t="s">
        <v>357</v>
      </c>
      <c r="G149" s="186" t="s">
        <v>214</v>
      </c>
      <c r="H149" s="187">
        <v>1157.5999999999999</v>
      </c>
      <c r="I149" s="188"/>
      <c r="J149" s="189">
        <f>ROUND(I149*H149,2)</f>
        <v>0</v>
      </c>
      <c r="K149" s="185" t="s">
        <v>215</v>
      </c>
      <c r="L149" s="39"/>
      <c r="M149" s="190" t="s">
        <v>32</v>
      </c>
      <c r="N149" s="191" t="s">
        <v>49</v>
      </c>
      <c r="O149" s="61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AR149" s="17" t="s">
        <v>156</v>
      </c>
      <c r="AT149" s="17" t="s">
        <v>141</v>
      </c>
      <c r="AU149" s="17" t="s">
        <v>21</v>
      </c>
      <c r="AY149" s="17" t="s">
        <v>138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7" t="s">
        <v>86</v>
      </c>
      <c r="BK149" s="194">
        <f>ROUND(I149*H149,2)</f>
        <v>0</v>
      </c>
      <c r="BL149" s="17" t="s">
        <v>156</v>
      </c>
      <c r="BM149" s="17" t="s">
        <v>888</v>
      </c>
    </row>
    <row r="150" spans="2:65" s="12" customFormat="1" ht="11.25">
      <c r="B150" s="204"/>
      <c r="C150" s="205"/>
      <c r="D150" s="195" t="s">
        <v>217</v>
      </c>
      <c r="E150" s="206" t="s">
        <v>32</v>
      </c>
      <c r="F150" s="207" t="s">
        <v>889</v>
      </c>
      <c r="G150" s="205"/>
      <c r="H150" s="208">
        <v>1157.5999999999999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217</v>
      </c>
      <c r="AU150" s="214" t="s">
        <v>21</v>
      </c>
      <c r="AV150" s="12" t="s">
        <v>21</v>
      </c>
      <c r="AW150" s="12" t="s">
        <v>39</v>
      </c>
      <c r="AX150" s="12" t="s">
        <v>86</v>
      </c>
      <c r="AY150" s="214" t="s">
        <v>138</v>
      </c>
    </row>
    <row r="151" spans="2:65" s="1" customFormat="1" ht="16.5" customHeight="1">
      <c r="B151" s="35"/>
      <c r="C151" s="226" t="s">
        <v>317</v>
      </c>
      <c r="D151" s="226" t="s">
        <v>273</v>
      </c>
      <c r="E151" s="227" t="s">
        <v>361</v>
      </c>
      <c r="F151" s="228" t="s">
        <v>362</v>
      </c>
      <c r="G151" s="229" t="s">
        <v>363</v>
      </c>
      <c r="H151" s="230">
        <v>34.728000000000002</v>
      </c>
      <c r="I151" s="231"/>
      <c r="J151" s="232">
        <f>ROUND(I151*H151,2)</f>
        <v>0</v>
      </c>
      <c r="K151" s="228" t="s">
        <v>215</v>
      </c>
      <c r="L151" s="233"/>
      <c r="M151" s="234" t="s">
        <v>32</v>
      </c>
      <c r="N151" s="235" t="s">
        <v>49</v>
      </c>
      <c r="O151" s="61"/>
      <c r="P151" s="192">
        <f>O151*H151</f>
        <v>0</v>
      </c>
      <c r="Q151" s="192">
        <v>1E-3</v>
      </c>
      <c r="R151" s="192">
        <f>Q151*H151</f>
        <v>3.4728000000000002E-2</v>
      </c>
      <c r="S151" s="192">
        <v>0</v>
      </c>
      <c r="T151" s="193">
        <f>S151*H151</f>
        <v>0</v>
      </c>
      <c r="AR151" s="17" t="s">
        <v>171</v>
      </c>
      <c r="AT151" s="17" t="s">
        <v>273</v>
      </c>
      <c r="AU151" s="17" t="s">
        <v>21</v>
      </c>
      <c r="AY151" s="17" t="s">
        <v>138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7" t="s">
        <v>86</v>
      </c>
      <c r="BK151" s="194">
        <f>ROUND(I151*H151,2)</f>
        <v>0</v>
      </c>
      <c r="BL151" s="17" t="s">
        <v>156</v>
      </c>
      <c r="BM151" s="17" t="s">
        <v>890</v>
      </c>
    </row>
    <row r="152" spans="2:65" s="12" customFormat="1" ht="11.25">
      <c r="B152" s="204"/>
      <c r="C152" s="205"/>
      <c r="D152" s="195" t="s">
        <v>217</v>
      </c>
      <c r="E152" s="206" t="s">
        <v>32</v>
      </c>
      <c r="F152" s="207" t="s">
        <v>891</v>
      </c>
      <c r="G152" s="205"/>
      <c r="H152" s="208">
        <v>34.728000000000002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217</v>
      </c>
      <c r="AU152" s="214" t="s">
        <v>21</v>
      </c>
      <c r="AV152" s="12" t="s">
        <v>21</v>
      </c>
      <c r="AW152" s="12" t="s">
        <v>39</v>
      </c>
      <c r="AX152" s="12" t="s">
        <v>86</v>
      </c>
      <c r="AY152" s="214" t="s">
        <v>138</v>
      </c>
    </row>
    <row r="153" spans="2:65" s="1" customFormat="1" ht="22.5" customHeight="1">
      <c r="B153" s="35"/>
      <c r="C153" s="183" t="s">
        <v>322</v>
      </c>
      <c r="D153" s="183" t="s">
        <v>141</v>
      </c>
      <c r="E153" s="184" t="s">
        <v>367</v>
      </c>
      <c r="F153" s="185" t="s">
        <v>368</v>
      </c>
      <c r="G153" s="186" t="s">
        <v>214</v>
      </c>
      <c r="H153" s="187">
        <v>709.6</v>
      </c>
      <c r="I153" s="188"/>
      <c r="J153" s="189">
        <f>ROUND(I153*H153,2)</f>
        <v>0</v>
      </c>
      <c r="K153" s="185" t="s">
        <v>215</v>
      </c>
      <c r="L153" s="39"/>
      <c r="M153" s="190" t="s">
        <v>32</v>
      </c>
      <c r="N153" s="191" t="s">
        <v>49</v>
      </c>
      <c r="O153" s="61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AR153" s="17" t="s">
        <v>156</v>
      </c>
      <c r="AT153" s="17" t="s">
        <v>141</v>
      </c>
      <c r="AU153" s="17" t="s">
        <v>21</v>
      </c>
      <c r="AY153" s="17" t="s">
        <v>138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7" t="s">
        <v>86</v>
      </c>
      <c r="BK153" s="194">
        <f>ROUND(I153*H153,2)</f>
        <v>0</v>
      </c>
      <c r="BL153" s="17" t="s">
        <v>156</v>
      </c>
      <c r="BM153" s="17" t="s">
        <v>892</v>
      </c>
    </row>
    <row r="154" spans="2:65" s="12" customFormat="1" ht="11.25">
      <c r="B154" s="204"/>
      <c r="C154" s="205"/>
      <c r="D154" s="195" t="s">
        <v>217</v>
      </c>
      <c r="E154" s="206" t="s">
        <v>32</v>
      </c>
      <c r="F154" s="207" t="s">
        <v>893</v>
      </c>
      <c r="G154" s="205"/>
      <c r="H154" s="208">
        <v>709.6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217</v>
      </c>
      <c r="AU154" s="214" t="s">
        <v>21</v>
      </c>
      <c r="AV154" s="12" t="s">
        <v>21</v>
      </c>
      <c r="AW154" s="12" t="s">
        <v>39</v>
      </c>
      <c r="AX154" s="12" t="s">
        <v>86</v>
      </c>
      <c r="AY154" s="214" t="s">
        <v>138</v>
      </c>
    </row>
    <row r="155" spans="2:65" s="1" customFormat="1" ht="16.5" customHeight="1">
      <c r="B155" s="35"/>
      <c r="C155" s="226" t="s">
        <v>327</v>
      </c>
      <c r="D155" s="226" t="s">
        <v>273</v>
      </c>
      <c r="E155" s="227" t="s">
        <v>372</v>
      </c>
      <c r="F155" s="228" t="s">
        <v>373</v>
      </c>
      <c r="G155" s="229" t="s">
        <v>363</v>
      </c>
      <c r="H155" s="230">
        <v>21.288</v>
      </c>
      <c r="I155" s="231"/>
      <c r="J155" s="232">
        <f>ROUND(I155*H155,2)</f>
        <v>0</v>
      </c>
      <c r="K155" s="228" t="s">
        <v>215</v>
      </c>
      <c r="L155" s="233"/>
      <c r="M155" s="234" t="s">
        <v>32</v>
      </c>
      <c r="N155" s="235" t="s">
        <v>49</v>
      </c>
      <c r="O155" s="61"/>
      <c r="P155" s="192">
        <f>O155*H155</f>
        <v>0</v>
      </c>
      <c r="Q155" s="192">
        <v>1E-3</v>
      </c>
      <c r="R155" s="192">
        <f>Q155*H155</f>
        <v>2.1288000000000001E-2</v>
      </c>
      <c r="S155" s="192">
        <v>0</v>
      </c>
      <c r="T155" s="193">
        <f>S155*H155</f>
        <v>0</v>
      </c>
      <c r="AR155" s="17" t="s">
        <v>171</v>
      </c>
      <c r="AT155" s="17" t="s">
        <v>273</v>
      </c>
      <c r="AU155" s="17" t="s">
        <v>21</v>
      </c>
      <c r="AY155" s="17" t="s">
        <v>138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7" t="s">
        <v>86</v>
      </c>
      <c r="BK155" s="194">
        <f>ROUND(I155*H155,2)</f>
        <v>0</v>
      </c>
      <c r="BL155" s="17" t="s">
        <v>156</v>
      </c>
      <c r="BM155" s="17" t="s">
        <v>894</v>
      </c>
    </row>
    <row r="156" spans="2:65" s="12" customFormat="1" ht="11.25">
      <c r="B156" s="204"/>
      <c r="C156" s="205"/>
      <c r="D156" s="195" t="s">
        <v>217</v>
      </c>
      <c r="E156" s="206" t="s">
        <v>32</v>
      </c>
      <c r="F156" s="207" t="s">
        <v>895</v>
      </c>
      <c r="G156" s="205"/>
      <c r="H156" s="208">
        <v>21.288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217</v>
      </c>
      <c r="AU156" s="214" t="s">
        <v>21</v>
      </c>
      <c r="AV156" s="12" t="s">
        <v>21</v>
      </c>
      <c r="AW156" s="12" t="s">
        <v>39</v>
      </c>
      <c r="AX156" s="12" t="s">
        <v>86</v>
      </c>
      <c r="AY156" s="214" t="s">
        <v>138</v>
      </c>
    </row>
    <row r="157" spans="2:65" s="1" customFormat="1" ht="16.5" customHeight="1">
      <c r="B157" s="35"/>
      <c r="C157" s="183" t="s">
        <v>334</v>
      </c>
      <c r="D157" s="183" t="s">
        <v>141</v>
      </c>
      <c r="E157" s="184" t="s">
        <v>377</v>
      </c>
      <c r="F157" s="185" t="s">
        <v>378</v>
      </c>
      <c r="G157" s="186" t="s">
        <v>214</v>
      </c>
      <c r="H157" s="187">
        <v>2297.8000000000002</v>
      </c>
      <c r="I157" s="188"/>
      <c r="J157" s="189">
        <f>ROUND(I157*H157,2)</f>
        <v>0</v>
      </c>
      <c r="K157" s="185" t="s">
        <v>215</v>
      </c>
      <c r="L157" s="39"/>
      <c r="M157" s="190" t="s">
        <v>32</v>
      </c>
      <c r="N157" s="191" t="s">
        <v>49</v>
      </c>
      <c r="O157" s="61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AR157" s="17" t="s">
        <v>156</v>
      </c>
      <c r="AT157" s="17" t="s">
        <v>141</v>
      </c>
      <c r="AU157" s="17" t="s">
        <v>21</v>
      </c>
      <c r="AY157" s="17" t="s">
        <v>138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7" t="s">
        <v>86</v>
      </c>
      <c r="BK157" s="194">
        <f>ROUND(I157*H157,2)</f>
        <v>0</v>
      </c>
      <c r="BL157" s="17" t="s">
        <v>156</v>
      </c>
      <c r="BM157" s="17" t="s">
        <v>896</v>
      </c>
    </row>
    <row r="158" spans="2:65" s="12" customFormat="1" ht="11.25">
      <c r="B158" s="204"/>
      <c r="C158" s="205"/>
      <c r="D158" s="195" t="s">
        <v>217</v>
      </c>
      <c r="E158" s="206" t="s">
        <v>32</v>
      </c>
      <c r="F158" s="207" t="s">
        <v>897</v>
      </c>
      <c r="G158" s="205"/>
      <c r="H158" s="208">
        <v>926.7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217</v>
      </c>
      <c r="AU158" s="214" t="s">
        <v>21</v>
      </c>
      <c r="AV158" s="12" t="s">
        <v>21</v>
      </c>
      <c r="AW158" s="12" t="s">
        <v>39</v>
      </c>
      <c r="AX158" s="12" t="s">
        <v>78</v>
      </c>
      <c r="AY158" s="214" t="s">
        <v>138</v>
      </c>
    </row>
    <row r="159" spans="2:65" s="12" customFormat="1" ht="11.25">
      <c r="B159" s="204"/>
      <c r="C159" s="205"/>
      <c r="D159" s="195" t="s">
        <v>217</v>
      </c>
      <c r="E159" s="206" t="s">
        <v>32</v>
      </c>
      <c r="F159" s="207" t="s">
        <v>898</v>
      </c>
      <c r="G159" s="205"/>
      <c r="H159" s="208">
        <v>1371.1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217</v>
      </c>
      <c r="AU159" s="214" t="s">
        <v>21</v>
      </c>
      <c r="AV159" s="12" t="s">
        <v>21</v>
      </c>
      <c r="AW159" s="12" t="s">
        <v>39</v>
      </c>
      <c r="AX159" s="12" t="s">
        <v>78</v>
      </c>
      <c r="AY159" s="214" t="s">
        <v>138</v>
      </c>
    </row>
    <row r="160" spans="2:65" s="13" customFormat="1" ht="11.25">
      <c r="B160" s="215"/>
      <c r="C160" s="216"/>
      <c r="D160" s="195" t="s">
        <v>217</v>
      </c>
      <c r="E160" s="217" t="s">
        <v>32</v>
      </c>
      <c r="F160" s="218" t="s">
        <v>261</v>
      </c>
      <c r="G160" s="216"/>
      <c r="H160" s="219">
        <v>2297.8000000000002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217</v>
      </c>
      <c r="AU160" s="225" t="s">
        <v>21</v>
      </c>
      <c r="AV160" s="13" t="s">
        <v>156</v>
      </c>
      <c r="AW160" s="13" t="s">
        <v>39</v>
      </c>
      <c r="AX160" s="13" t="s">
        <v>86</v>
      </c>
      <c r="AY160" s="225" t="s">
        <v>138</v>
      </c>
    </row>
    <row r="161" spans="2:65" s="1" customFormat="1" ht="22.5" customHeight="1">
      <c r="B161" s="35"/>
      <c r="C161" s="183" t="s">
        <v>340</v>
      </c>
      <c r="D161" s="183" t="s">
        <v>141</v>
      </c>
      <c r="E161" s="184" t="s">
        <v>388</v>
      </c>
      <c r="F161" s="185" t="s">
        <v>389</v>
      </c>
      <c r="G161" s="186" t="s">
        <v>214</v>
      </c>
      <c r="H161" s="187">
        <v>713.1</v>
      </c>
      <c r="I161" s="188"/>
      <c r="J161" s="189">
        <f>ROUND(I161*H161,2)</f>
        <v>0</v>
      </c>
      <c r="K161" s="185" t="s">
        <v>215</v>
      </c>
      <c r="L161" s="39"/>
      <c r="M161" s="190" t="s">
        <v>32</v>
      </c>
      <c r="N161" s="191" t="s">
        <v>49</v>
      </c>
      <c r="O161" s="61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AR161" s="17" t="s">
        <v>156</v>
      </c>
      <c r="AT161" s="17" t="s">
        <v>141</v>
      </c>
      <c r="AU161" s="17" t="s">
        <v>21</v>
      </c>
      <c r="AY161" s="17" t="s">
        <v>138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7" t="s">
        <v>86</v>
      </c>
      <c r="BK161" s="194">
        <f>ROUND(I161*H161,2)</f>
        <v>0</v>
      </c>
      <c r="BL161" s="17" t="s">
        <v>156</v>
      </c>
      <c r="BM161" s="17" t="s">
        <v>899</v>
      </c>
    </row>
    <row r="162" spans="2:65" s="12" customFormat="1" ht="11.25">
      <c r="B162" s="204"/>
      <c r="C162" s="205"/>
      <c r="D162" s="195" t="s">
        <v>217</v>
      </c>
      <c r="E162" s="206" t="s">
        <v>32</v>
      </c>
      <c r="F162" s="207" t="s">
        <v>900</v>
      </c>
      <c r="G162" s="205"/>
      <c r="H162" s="208">
        <v>713.1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217</v>
      </c>
      <c r="AU162" s="214" t="s">
        <v>21</v>
      </c>
      <c r="AV162" s="12" t="s">
        <v>21</v>
      </c>
      <c r="AW162" s="12" t="s">
        <v>39</v>
      </c>
      <c r="AX162" s="12" t="s">
        <v>86</v>
      </c>
      <c r="AY162" s="214" t="s">
        <v>138</v>
      </c>
    </row>
    <row r="163" spans="2:65" s="1" customFormat="1" ht="16.5" customHeight="1">
      <c r="B163" s="35"/>
      <c r="C163" s="183" t="s">
        <v>345</v>
      </c>
      <c r="D163" s="183" t="s">
        <v>141</v>
      </c>
      <c r="E163" s="184" t="s">
        <v>393</v>
      </c>
      <c r="F163" s="185" t="s">
        <v>394</v>
      </c>
      <c r="G163" s="186" t="s">
        <v>214</v>
      </c>
      <c r="H163" s="187">
        <v>709.6</v>
      </c>
      <c r="I163" s="188"/>
      <c r="J163" s="189">
        <f>ROUND(I163*H163,2)</f>
        <v>0</v>
      </c>
      <c r="K163" s="185" t="s">
        <v>215</v>
      </c>
      <c r="L163" s="39"/>
      <c r="M163" s="190" t="s">
        <v>32</v>
      </c>
      <c r="N163" s="191" t="s">
        <v>49</v>
      </c>
      <c r="O163" s="61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AR163" s="17" t="s">
        <v>156</v>
      </c>
      <c r="AT163" s="17" t="s">
        <v>141</v>
      </c>
      <c r="AU163" s="17" t="s">
        <v>21</v>
      </c>
      <c r="AY163" s="17" t="s">
        <v>138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7" t="s">
        <v>86</v>
      </c>
      <c r="BK163" s="194">
        <f>ROUND(I163*H163,2)</f>
        <v>0</v>
      </c>
      <c r="BL163" s="17" t="s">
        <v>156</v>
      </c>
      <c r="BM163" s="17" t="s">
        <v>901</v>
      </c>
    </row>
    <row r="164" spans="2:65" s="12" customFormat="1" ht="11.25">
      <c r="B164" s="204"/>
      <c r="C164" s="205"/>
      <c r="D164" s="195" t="s">
        <v>217</v>
      </c>
      <c r="E164" s="206" t="s">
        <v>32</v>
      </c>
      <c r="F164" s="207" t="s">
        <v>902</v>
      </c>
      <c r="G164" s="205"/>
      <c r="H164" s="208">
        <v>709.6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217</v>
      </c>
      <c r="AU164" s="214" t="s">
        <v>21</v>
      </c>
      <c r="AV164" s="12" t="s">
        <v>21</v>
      </c>
      <c r="AW164" s="12" t="s">
        <v>39</v>
      </c>
      <c r="AX164" s="12" t="s">
        <v>86</v>
      </c>
      <c r="AY164" s="214" t="s">
        <v>138</v>
      </c>
    </row>
    <row r="165" spans="2:65" s="1" customFormat="1" ht="16.5" customHeight="1">
      <c r="B165" s="35"/>
      <c r="C165" s="183" t="s">
        <v>350</v>
      </c>
      <c r="D165" s="183" t="s">
        <v>141</v>
      </c>
      <c r="E165" s="184" t="s">
        <v>398</v>
      </c>
      <c r="F165" s="185" t="s">
        <v>399</v>
      </c>
      <c r="G165" s="186" t="s">
        <v>245</v>
      </c>
      <c r="H165" s="187">
        <v>56.015999999999998</v>
      </c>
      <c r="I165" s="188"/>
      <c r="J165" s="189">
        <f>ROUND(I165*H165,2)</f>
        <v>0</v>
      </c>
      <c r="K165" s="185" t="s">
        <v>215</v>
      </c>
      <c r="L165" s="39"/>
      <c r="M165" s="190" t="s">
        <v>32</v>
      </c>
      <c r="N165" s="191" t="s">
        <v>49</v>
      </c>
      <c r="O165" s="61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AR165" s="17" t="s">
        <v>156</v>
      </c>
      <c r="AT165" s="17" t="s">
        <v>141</v>
      </c>
      <c r="AU165" s="17" t="s">
        <v>21</v>
      </c>
      <c r="AY165" s="17" t="s">
        <v>138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7" t="s">
        <v>86</v>
      </c>
      <c r="BK165" s="194">
        <f>ROUND(I165*H165,2)</f>
        <v>0</v>
      </c>
      <c r="BL165" s="17" t="s">
        <v>156</v>
      </c>
      <c r="BM165" s="17" t="s">
        <v>903</v>
      </c>
    </row>
    <row r="166" spans="2:65" s="12" customFormat="1" ht="11.25">
      <c r="B166" s="204"/>
      <c r="C166" s="205"/>
      <c r="D166" s="195" t="s">
        <v>217</v>
      </c>
      <c r="E166" s="206" t="s">
        <v>32</v>
      </c>
      <c r="F166" s="207" t="s">
        <v>904</v>
      </c>
      <c r="G166" s="205"/>
      <c r="H166" s="208">
        <v>56.015999999999998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217</v>
      </c>
      <c r="AU166" s="214" t="s">
        <v>21</v>
      </c>
      <c r="AV166" s="12" t="s">
        <v>21</v>
      </c>
      <c r="AW166" s="12" t="s">
        <v>39</v>
      </c>
      <c r="AX166" s="12" t="s">
        <v>86</v>
      </c>
      <c r="AY166" s="214" t="s">
        <v>138</v>
      </c>
    </row>
    <row r="167" spans="2:65" s="11" customFormat="1" ht="22.9" customHeight="1">
      <c r="B167" s="167"/>
      <c r="C167" s="168"/>
      <c r="D167" s="169" t="s">
        <v>77</v>
      </c>
      <c r="E167" s="181" t="s">
        <v>21</v>
      </c>
      <c r="F167" s="181" t="s">
        <v>402</v>
      </c>
      <c r="G167" s="168"/>
      <c r="H167" s="168"/>
      <c r="I167" s="171"/>
      <c r="J167" s="182">
        <f>BK167</f>
        <v>0</v>
      </c>
      <c r="K167" s="168"/>
      <c r="L167" s="173"/>
      <c r="M167" s="174"/>
      <c r="N167" s="175"/>
      <c r="O167" s="175"/>
      <c r="P167" s="176">
        <f>SUM(P168:P169)</f>
        <v>0</v>
      </c>
      <c r="Q167" s="175"/>
      <c r="R167" s="176">
        <f>SUM(R168:R169)</f>
        <v>5.0240000000000007E-2</v>
      </c>
      <c r="S167" s="175"/>
      <c r="T167" s="177">
        <f>SUM(T168:T169)</f>
        <v>0</v>
      </c>
      <c r="AR167" s="178" t="s">
        <v>86</v>
      </c>
      <c r="AT167" s="179" t="s">
        <v>77</v>
      </c>
      <c r="AU167" s="179" t="s">
        <v>86</v>
      </c>
      <c r="AY167" s="178" t="s">
        <v>138</v>
      </c>
      <c r="BK167" s="180">
        <f>SUM(BK168:BK169)</f>
        <v>0</v>
      </c>
    </row>
    <row r="168" spans="2:65" s="1" customFormat="1" ht="16.5" customHeight="1">
      <c r="B168" s="35"/>
      <c r="C168" s="183" t="s">
        <v>355</v>
      </c>
      <c r="D168" s="183" t="s">
        <v>141</v>
      </c>
      <c r="E168" s="184" t="s">
        <v>905</v>
      </c>
      <c r="F168" s="185" t="s">
        <v>906</v>
      </c>
      <c r="G168" s="186" t="s">
        <v>231</v>
      </c>
      <c r="H168" s="187">
        <v>314</v>
      </c>
      <c r="I168" s="188"/>
      <c r="J168" s="189">
        <f>ROUND(I168*H168,2)</f>
        <v>0</v>
      </c>
      <c r="K168" s="185" t="s">
        <v>215</v>
      </c>
      <c r="L168" s="39"/>
      <c r="M168" s="190" t="s">
        <v>32</v>
      </c>
      <c r="N168" s="191" t="s">
        <v>49</v>
      </c>
      <c r="O168" s="61"/>
      <c r="P168" s="192">
        <f>O168*H168</f>
        <v>0</v>
      </c>
      <c r="Q168" s="192">
        <v>1.6000000000000001E-4</v>
      </c>
      <c r="R168" s="192">
        <f>Q168*H168</f>
        <v>5.0240000000000007E-2</v>
      </c>
      <c r="S168" s="192">
        <v>0</v>
      </c>
      <c r="T168" s="193">
        <f>S168*H168</f>
        <v>0</v>
      </c>
      <c r="AR168" s="17" t="s">
        <v>156</v>
      </c>
      <c r="AT168" s="17" t="s">
        <v>141</v>
      </c>
      <c r="AU168" s="17" t="s">
        <v>21</v>
      </c>
      <c r="AY168" s="17" t="s">
        <v>138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7" t="s">
        <v>86</v>
      </c>
      <c r="BK168" s="194">
        <f>ROUND(I168*H168,2)</f>
        <v>0</v>
      </c>
      <c r="BL168" s="17" t="s">
        <v>156</v>
      </c>
      <c r="BM168" s="17" t="s">
        <v>907</v>
      </c>
    </row>
    <row r="169" spans="2:65" s="12" customFormat="1" ht="11.25">
      <c r="B169" s="204"/>
      <c r="C169" s="205"/>
      <c r="D169" s="195" t="s">
        <v>217</v>
      </c>
      <c r="E169" s="206" t="s">
        <v>32</v>
      </c>
      <c r="F169" s="207" t="s">
        <v>908</v>
      </c>
      <c r="G169" s="205"/>
      <c r="H169" s="208">
        <v>314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217</v>
      </c>
      <c r="AU169" s="214" t="s">
        <v>21</v>
      </c>
      <c r="AV169" s="12" t="s">
        <v>21</v>
      </c>
      <c r="AW169" s="12" t="s">
        <v>39</v>
      </c>
      <c r="AX169" s="12" t="s">
        <v>86</v>
      </c>
      <c r="AY169" s="214" t="s">
        <v>138</v>
      </c>
    </row>
    <row r="170" spans="2:65" s="11" customFormat="1" ht="22.9" customHeight="1">
      <c r="B170" s="167"/>
      <c r="C170" s="168"/>
      <c r="D170" s="169" t="s">
        <v>77</v>
      </c>
      <c r="E170" s="181" t="s">
        <v>152</v>
      </c>
      <c r="F170" s="181" t="s">
        <v>418</v>
      </c>
      <c r="G170" s="168"/>
      <c r="H170" s="168"/>
      <c r="I170" s="171"/>
      <c r="J170" s="182">
        <f>BK170</f>
        <v>0</v>
      </c>
      <c r="K170" s="168"/>
      <c r="L170" s="173"/>
      <c r="M170" s="174"/>
      <c r="N170" s="175"/>
      <c r="O170" s="175"/>
      <c r="P170" s="176">
        <f>SUM(P171:P198)</f>
        <v>0</v>
      </c>
      <c r="Q170" s="175"/>
      <c r="R170" s="176">
        <f>SUM(R171:R198)</f>
        <v>34.702045499999997</v>
      </c>
      <c r="S170" s="175"/>
      <c r="T170" s="177">
        <f>SUM(T171:T198)</f>
        <v>0</v>
      </c>
      <c r="AR170" s="178" t="s">
        <v>86</v>
      </c>
      <c r="AT170" s="179" t="s">
        <v>77</v>
      </c>
      <c r="AU170" s="179" t="s">
        <v>86</v>
      </c>
      <c r="AY170" s="178" t="s">
        <v>138</v>
      </c>
      <c r="BK170" s="180">
        <f>SUM(BK171:BK198)</f>
        <v>0</v>
      </c>
    </row>
    <row r="171" spans="2:65" s="1" customFormat="1" ht="33.75" customHeight="1">
      <c r="B171" s="35"/>
      <c r="C171" s="183" t="s">
        <v>360</v>
      </c>
      <c r="D171" s="183" t="s">
        <v>141</v>
      </c>
      <c r="E171" s="184" t="s">
        <v>425</v>
      </c>
      <c r="F171" s="185" t="s">
        <v>426</v>
      </c>
      <c r="G171" s="186" t="s">
        <v>245</v>
      </c>
      <c r="H171" s="187">
        <v>19</v>
      </c>
      <c r="I171" s="188"/>
      <c r="J171" s="189">
        <f>ROUND(I171*H171,2)</f>
        <v>0</v>
      </c>
      <c r="K171" s="185" t="s">
        <v>215</v>
      </c>
      <c r="L171" s="39"/>
      <c r="M171" s="190" t="s">
        <v>32</v>
      </c>
      <c r="N171" s="191" t="s">
        <v>49</v>
      </c>
      <c r="O171" s="61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AR171" s="17" t="s">
        <v>156</v>
      </c>
      <c r="AT171" s="17" t="s">
        <v>141</v>
      </c>
      <c r="AU171" s="17" t="s">
        <v>21</v>
      </c>
      <c r="AY171" s="17" t="s">
        <v>138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7" t="s">
        <v>86</v>
      </c>
      <c r="BK171" s="194">
        <f>ROUND(I171*H171,2)</f>
        <v>0</v>
      </c>
      <c r="BL171" s="17" t="s">
        <v>156</v>
      </c>
      <c r="BM171" s="17" t="s">
        <v>909</v>
      </c>
    </row>
    <row r="172" spans="2:65" s="12" customFormat="1" ht="11.25">
      <c r="B172" s="204"/>
      <c r="C172" s="205"/>
      <c r="D172" s="195" t="s">
        <v>217</v>
      </c>
      <c r="E172" s="206" t="s">
        <v>32</v>
      </c>
      <c r="F172" s="207" t="s">
        <v>910</v>
      </c>
      <c r="G172" s="205"/>
      <c r="H172" s="208">
        <v>19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217</v>
      </c>
      <c r="AU172" s="214" t="s">
        <v>21</v>
      </c>
      <c r="AV172" s="12" t="s">
        <v>21</v>
      </c>
      <c r="AW172" s="12" t="s">
        <v>39</v>
      </c>
      <c r="AX172" s="12" t="s">
        <v>86</v>
      </c>
      <c r="AY172" s="214" t="s">
        <v>138</v>
      </c>
    </row>
    <row r="173" spans="2:65" s="1" customFormat="1" ht="33.75" customHeight="1">
      <c r="B173" s="35"/>
      <c r="C173" s="183" t="s">
        <v>366</v>
      </c>
      <c r="D173" s="183" t="s">
        <v>141</v>
      </c>
      <c r="E173" s="184" t="s">
        <v>430</v>
      </c>
      <c r="F173" s="185" t="s">
        <v>431</v>
      </c>
      <c r="G173" s="186" t="s">
        <v>214</v>
      </c>
      <c r="H173" s="187">
        <v>65.599999999999994</v>
      </c>
      <c r="I173" s="188"/>
      <c r="J173" s="189">
        <f>ROUND(I173*H173,2)</f>
        <v>0</v>
      </c>
      <c r="K173" s="185" t="s">
        <v>215</v>
      </c>
      <c r="L173" s="39"/>
      <c r="M173" s="190" t="s">
        <v>32</v>
      </c>
      <c r="N173" s="191" t="s">
        <v>49</v>
      </c>
      <c r="O173" s="61"/>
      <c r="P173" s="192">
        <f>O173*H173</f>
        <v>0</v>
      </c>
      <c r="Q173" s="192">
        <v>7.6499999999999997E-3</v>
      </c>
      <c r="R173" s="192">
        <f>Q173*H173</f>
        <v>0.50183999999999995</v>
      </c>
      <c r="S173" s="192">
        <v>0</v>
      </c>
      <c r="T173" s="193">
        <f>S173*H173</f>
        <v>0</v>
      </c>
      <c r="AR173" s="17" t="s">
        <v>156</v>
      </c>
      <c r="AT173" s="17" t="s">
        <v>141</v>
      </c>
      <c r="AU173" s="17" t="s">
        <v>21</v>
      </c>
      <c r="AY173" s="17" t="s">
        <v>138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7" t="s">
        <v>86</v>
      </c>
      <c r="BK173" s="194">
        <f>ROUND(I173*H173,2)</f>
        <v>0</v>
      </c>
      <c r="BL173" s="17" t="s">
        <v>156</v>
      </c>
      <c r="BM173" s="17" t="s">
        <v>911</v>
      </c>
    </row>
    <row r="174" spans="2:65" s="12" customFormat="1" ht="11.25">
      <c r="B174" s="204"/>
      <c r="C174" s="205"/>
      <c r="D174" s="195" t="s">
        <v>217</v>
      </c>
      <c r="E174" s="206" t="s">
        <v>32</v>
      </c>
      <c r="F174" s="207" t="s">
        <v>912</v>
      </c>
      <c r="G174" s="205"/>
      <c r="H174" s="208">
        <v>65.599999999999994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217</v>
      </c>
      <c r="AU174" s="214" t="s">
        <v>21</v>
      </c>
      <c r="AV174" s="12" t="s">
        <v>21</v>
      </c>
      <c r="AW174" s="12" t="s">
        <v>39</v>
      </c>
      <c r="AX174" s="12" t="s">
        <v>86</v>
      </c>
      <c r="AY174" s="214" t="s">
        <v>138</v>
      </c>
    </row>
    <row r="175" spans="2:65" s="1" customFormat="1" ht="33.75" customHeight="1">
      <c r="B175" s="35"/>
      <c r="C175" s="183" t="s">
        <v>371</v>
      </c>
      <c r="D175" s="183" t="s">
        <v>141</v>
      </c>
      <c r="E175" s="184" t="s">
        <v>435</v>
      </c>
      <c r="F175" s="185" t="s">
        <v>436</v>
      </c>
      <c r="G175" s="186" t="s">
        <v>214</v>
      </c>
      <c r="H175" s="187">
        <v>65.599999999999994</v>
      </c>
      <c r="I175" s="188"/>
      <c r="J175" s="189">
        <f>ROUND(I175*H175,2)</f>
        <v>0</v>
      </c>
      <c r="K175" s="185" t="s">
        <v>215</v>
      </c>
      <c r="L175" s="39"/>
      <c r="M175" s="190" t="s">
        <v>32</v>
      </c>
      <c r="N175" s="191" t="s">
        <v>49</v>
      </c>
      <c r="O175" s="61"/>
      <c r="P175" s="192">
        <f>O175*H175</f>
        <v>0</v>
      </c>
      <c r="Q175" s="192">
        <v>8.5999999999999998E-4</v>
      </c>
      <c r="R175" s="192">
        <f>Q175*H175</f>
        <v>5.6415999999999994E-2</v>
      </c>
      <c r="S175" s="192">
        <v>0</v>
      </c>
      <c r="T175" s="193">
        <f>S175*H175</f>
        <v>0</v>
      </c>
      <c r="AR175" s="17" t="s">
        <v>156</v>
      </c>
      <c r="AT175" s="17" t="s">
        <v>141</v>
      </c>
      <c r="AU175" s="17" t="s">
        <v>21</v>
      </c>
      <c r="AY175" s="17" t="s">
        <v>138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7" t="s">
        <v>86</v>
      </c>
      <c r="BK175" s="194">
        <f>ROUND(I175*H175,2)</f>
        <v>0</v>
      </c>
      <c r="BL175" s="17" t="s">
        <v>156</v>
      </c>
      <c r="BM175" s="17" t="s">
        <v>913</v>
      </c>
    </row>
    <row r="176" spans="2:65" s="1" customFormat="1" ht="33.75" customHeight="1">
      <c r="B176" s="35"/>
      <c r="C176" s="183" t="s">
        <v>376</v>
      </c>
      <c r="D176" s="183" t="s">
        <v>141</v>
      </c>
      <c r="E176" s="184" t="s">
        <v>914</v>
      </c>
      <c r="F176" s="185" t="s">
        <v>915</v>
      </c>
      <c r="G176" s="186" t="s">
        <v>276</v>
      </c>
      <c r="H176" s="187">
        <v>4.03</v>
      </c>
      <c r="I176" s="188"/>
      <c r="J176" s="189">
        <f>ROUND(I176*H176,2)</f>
        <v>0</v>
      </c>
      <c r="K176" s="185" t="s">
        <v>215</v>
      </c>
      <c r="L176" s="39"/>
      <c r="M176" s="190" t="s">
        <v>32</v>
      </c>
      <c r="N176" s="191" t="s">
        <v>49</v>
      </c>
      <c r="O176" s="61"/>
      <c r="P176" s="192">
        <f>O176*H176</f>
        <v>0</v>
      </c>
      <c r="Q176" s="192">
        <v>1.0958000000000001</v>
      </c>
      <c r="R176" s="192">
        <f>Q176*H176</f>
        <v>4.4160740000000009</v>
      </c>
      <c r="S176" s="192">
        <v>0</v>
      </c>
      <c r="T176" s="193">
        <f>S176*H176</f>
        <v>0</v>
      </c>
      <c r="AR176" s="17" t="s">
        <v>156</v>
      </c>
      <c r="AT176" s="17" t="s">
        <v>141</v>
      </c>
      <c r="AU176" s="17" t="s">
        <v>21</v>
      </c>
      <c r="AY176" s="17" t="s">
        <v>138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7" t="s">
        <v>86</v>
      </c>
      <c r="BK176" s="194">
        <f>ROUND(I176*H176,2)</f>
        <v>0</v>
      </c>
      <c r="BL176" s="17" t="s">
        <v>156</v>
      </c>
      <c r="BM176" s="17" t="s">
        <v>916</v>
      </c>
    </row>
    <row r="177" spans="2:65" s="12" customFormat="1" ht="11.25">
      <c r="B177" s="204"/>
      <c r="C177" s="205"/>
      <c r="D177" s="195" t="s">
        <v>217</v>
      </c>
      <c r="E177" s="206" t="s">
        <v>32</v>
      </c>
      <c r="F177" s="207" t="s">
        <v>917</v>
      </c>
      <c r="G177" s="205"/>
      <c r="H177" s="208">
        <v>3.9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217</v>
      </c>
      <c r="AU177" s="214" t="s">
        <v>21</v>
      </c>
      <c r="AV177" s="12" t="s">
        <v>21</v>
      </c>
      <c r="AW177" s="12" t="s">
        <v>39</v>
      </c>
      <c r="AX177" s="12" t="s">
        <v>78</v>
      </c>
      <c r="AY177" s="214" t="s">
        <v>138</v>
      </c>
    </row>
    <row r="178" spans="2:65" s="12" customFormat="1" ht="11.25">
      <c r="B178" s="204"/>
      <c r="C178" s="205"/>
      <c r="D178" s="195" t="s">
        <v>217</v>
      </c>
      <c r="E178" s="206" t="s">
        <v>32</v>
      </c>
      <c r="F178" s="207" t="s">
        <v>918</v>
      </c>
      <c r="G178" s="205"/>
      <c r="H178" s="208">
        <v>0.13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217</v>
      </c>
      <c r="AU178" s="214" t="s">
        <v>21</v>
      </c>
      <c r="AV178" s="12" t="s">
        <v>21</v>
      </c>
      <c r="AW178" s="12" t="s">
        <v>39</v>
      </c>
      <c r="AX178" s="12" t="s">
        <v>78</v>
      </c>
      <c r="AY178" s="214" t="s">
        <v>138</v>
      </c>
    </row>
    <row r="179" spans="2:65" s="13" customFormat="1" ht="11.25">
      <c r="B179" s="215"/>
      <c r="C179" s="216"/>
      <c r="D179" s="195" t="s">
        <v>217</v>
      </c>
      <c r="E179" s="217" t="s">
        <v>32</v>
      </c>
      <c r="F179" s="218" t="s">
        <v>261</v>
      </c>
      <c r="G179" s="216"/>
      <c r="H179" s="219">
        <v>4.03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217</v>
      </c>
      <c r="AU179" s="225" t="s">
        <v>21</v>
      </c>
      <c r="AV179" s="13" t="s">
        <v>156</v>
      </c>
      <c r="AW179" s="13" t="s">
        <v>39</v>
      </c>
      <c r="AX179" s="13" t="s">
        <v>86</v>
      </c>
      <c r="AY179" s="225" t="s">
        <v>138</v>
      </c>
    </row>
    <row r="180" spans="2:65" s="1" customFormat="1" ht="33.75" customHeight="1">
      <c r="B180" s="35"/>
      <c r="C180" s="183" t="s">
        <v>382</v>
      </c>
      <c r="D180" s="183" t="s">
        <v>141</v>
      </c>
      <c r="E180" s="184" t="s">
        <v>919</v>
      </c>
      <c r="F180" s="185" t="s">
        <v>920</v>
      </c>
      <c r="G180" s="186" t="s">
        <v>276</v>
      </c>
      <c r="H180" s="187">
        <v>2.1</v>
      </c>
      <c r="I180" s="188"/>
      <c r="J180" s="189">
        <f>ROUND(I180*H180,2)</f>
        <v>0</v>
      </c>
      <c r="K180" s="185" t="s">
        <v>215</v>
      </c>
      <c r="L180" s="39"/>
      <c r="M180" s="190" t="s">
        <v>32</v>
      </c>
      <c r="N180" s="191" t="s">
        <v>49</v>
      </c>
      <c r="O180" s="61"/>
      <c r="P180" s="192">
        <f>O180*H180</f>
        <v>0</v>
      </c>
      <c r="Q180" s="192">
        <v>1.0563100000000001</v>
      </c>
      <c r="R180" s="192">
        <f>Q180*H180</f>
        <v>2.2182510000000004</v>
      </c>
      <c r="S180" s="192">
        <v>0</v>
      </c>
      <c r="T180" s="193">
        <f>S180*H180</f>
        <v>0</v>
      </c>
      <c r="AR180" s="17" t="s">
        <v>156</v>
      </c>
      <c r="AT180" s="17" t="s">
        <v>141</v>
      </c>
      <c r="AU180" s="17" t="s">
        <v>21</v>
      </c>
      <c r="AY180" s="17" t="s">
        <v>138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7" t="s">
        <v>86</v>
      </c>
      <c r="BK180" s="194">
        <f>ROUND(I180*H180,2)</f>
        <v>0</v>
      </c>
      <c r="BL180" s="17" t="s">
        <v>156</v>
      </c>
      <c r="BM180" s="17" t="s">
        <v>921</v>
      </c>
    </row>
    <row r="181" spans="2:65" s="12" customFormat="1" ht="11.25">
      <c r="B181" s="204"/>
      <c r="C181" s="205"/>
      <c r="D181" s="195" t="s">
        <v>217</v>
      </c>
      <c r="E181" s="206" t="s">
        <v>32</v>
      </c>
      <c r="F181" s="207" t="s">
        <v>922</v>
      </c>
      <c r="G181" s="205"/>
      <c r="H181" s="208">
        <v>2.1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217</v>
      </c>
      <c r="AU181" s="214" t="s">
        <v>21</v>
      </c>
      <c r="AV181" s="12" t="s">
        <v>21</v>
      </c>
      <c r="AW181" s="12" t="s">
        <v>39</v>
      </c>
      <c r="AX181" s="12" t="s">
        <v>78</v>
      </c>
      <c r="AY181" s="214" t="s">
        <v>138</v>
      </c>
    </row>
    <row r="182" spans="2:65" s="13" customFormat="1" ht="11.25">
      <c r="B182" s="215"/>
      <c r="C182" s="216"/>
      <c r="D182" s="195" t="s">
        <v>217</v>
      </c>
      <c r="E182" s="217" t="s">
        <v>32</v>
      </c>
      <c r="F182" s="218" t="s">
        <v>261</v>
      </c>
      <c r="G182" s="216"/>
      <c r="H182" s="219">
        <v>2.1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217</v>
      </c>
      <c r="AU182" s="225" t="s">
        <v>21</v>
      </c>
      <c r="AV182" s="13" t="s">
        <v>156</v>
      </c>
      <c r="AW182" s="13" t="s">
        <v>39</v>
      </c>
      <c r="AX182" s="13" t="s">
        <v>86</v>
      </c>
      <c r="AY182" s="225" t="s">
        <v>138</v>
      </c>
    </row>
    <row r="183" spans="2:65" s="1" customFormat="1" ht="33.75" customHeight="1">
      <c r="B183" s="35"/>
      <c r="C183" s="183" t="s">
        <v>387</v>
      </c>
      <c r="D183" s="183" t="s">
        <v>141</v>
      </c>
      <c r="E183" s="184" t="s">
        <v>923</v>
      </c>
      <c r="F183" s="185" t="s">
        <v>924</v>
      </c>
      <c r="G183" s="186" t="s">
        <v>276</v>
      </c>
      <c r="H183" s="187">
        <v>4.95</v>
      </c>
      <c r="I183" s="188"/>
      <c r="J183" s="189">
        <f>ROUND(I183*H183,2)</f>
        <v>0</v>
      </c>
      <c r="K183" s="185" t="s">
        <v>215</v>
      </c>
      <c r="L183" s="39"/>
      <c r="M183" s="190" t="s">
        <v>32</v>
      </c>
      <c r="N183" s="191" t="s">
        <v>49</v>
      </c>
      <c r="O183" s="61"/>
      <c r="P183" s="192">
        <f>O183*H183</f>
        <v>0</v>
      </c>
      <c r="Q183" s="192">
        <v>1.0395099999999999</v>
      </c>
      <c r="R183" s="192">
        <f>Q183*H183</f>
        <v>5.1455744999999995</v>
      </c>
      <c r="S183" s="192">
        <v>0</v>
      </c>
      <c r="T183" s="193">
        <f>S183*H183</f>
        <v>0</v>
      </c>
      <c r="AR183" s="17" t="s">
        <v>156</v>
      </c>
      <c r="AT183" s="17" t="s">
        <v>141</v>
      </c>
      <c r="AU183" s="17" t="s">
        <v>21</v>
      </c>
      <c r="AY183" s="17" t="s">
        <v>138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7" t="s">
        <v>86</v>
      </c>
      <c r="BK183" s="194">
        <f>ROUND(I183*H183,2)</f>
        <v>0</v>
      </c>
      <c r="BL183" s="17" t="s">
        <v>156</v>
      </c>
      <c r="BM183" s="17" t="s">
        <v>925</v>
      </c>
    </row>
    <row r="184" spans="2:65" s="12" customFormat="1" ht="11.25">
      <c r="B184" s="204"/>
      <c r="C184" s="205"/>
      <c r="D184" s="195" t="s">
        <v>217</v>
      </c>
      <c r="E184" s="206" t="s">
        <v>32</v>
      </c>
      <c r="F184" s="207" t="s">
        <v>926</v>
      </c>
      <c r="G184" s="205"/>
      <c r="H184" s="208">
        <v>4.2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217</v>
      </c>
      <c r="AU184" s="214" t="s">
        <v>21</v>
      </c>
      <c r="AV184" s="12" t="s">
        <v>21</v>
      </c>
      <c r="AW184" s="12" t="s">
        <v>39</v>
      </c>
      <c r="AX184" s="12" t="s">
        <v>78</v>
      </c>
      <c r="AY184" s="214" t="s">
        <v>138</v>
      </c>
    </row>
    <row r="185" spans="2:65" s="12" customFormat="1" ht="11.25">
      <c r="B185" s="204"/>
      <c r="C185" s="205"/>
      <c r="D185" s="195" t="s">
        <v>217</v>
      </c>
      <c r="E185" s="206" t="s">
        <v>32</v>
      </c>
      <c r="F185" s="207" t="s">
        <v>927</v>
      </c>
      <c r="G185" s="205"/>
      <c r="H185" s="208">
        <v>0.75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217</v>
      </c>
      <c r="AU185" s="214" t="s">
        <v>21</v>
      </c>
      <c r="AV185" s="12" t="s">
        <v>21</v>
      </c>
      <c r="AW185" s="12" t="s">
        <v>39</v>
      </c>
      <c r="AX185" s="12" t="s">
        <v>78</v>
      </c>
      <c r="AY185" s="214" t="s">
        <v>138</v>
      </c>
    </row>
    <row r="186" spans="2:65" s="13" customFormat="1" ht="11.25">
      <c r="B186" s="215"/>
      <c r="C186" s="216"/>
      <c r="D186" s="195" t="s">
        <v>217</v>
      </c>
      <c r="E186" s="217" t="s">
        <v>32</v>
      </c>
      <c r="F186" s="218" t="s">
        <v>261</v>
      </c>
      <c r="G186" s="216"/>
      <c r="H186" s="219">
        <v>4.95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217</v>
      </c>
      <c r="AU186" s="225" t="s">
        <v>21</v>
      </c>
      <c r="AV186" s="13" t="s">
        <v>156</v>
      </c>
      <c r="AW186" s="13" t="s">
        <v>39</v>
      </c>
      <c r="AX186" s="13" t="s">
        <v>86</v>
      </c>
      <c r="AY186" s="225" t="s">
        <v>138</v>
      </c>
    </row>
    <row r="187" spans="2:65" s="1" customFormat="1" ht="22.5" customHeight="1">
      <c r="B187" s="35"/>
      <c r="C187" s="183" t="s">
        <v>392</v>
      </c>
      <c r="D187" s="183" t="s">
        <v>141</v>
      </c>
      <c r="E187" s="184" t="s">
        <v>753</v>
      </c>
      <c r="F187" s="185" t="s">
        <v>754</v>
      </c>
      <c r="G187" s="186" t="s">
        <v>224</v>
      </c>
      <c r="H187" s="187">
        <v>8</v>
      </c>
      <c r="I187" s="188"/>
      <c r="J187" s="189">
        <f t="shared" ref="J187:J192" si="0">ROUND(I187*H187,2)</f>
        <v>0</v>
      </c>
      <c r="K187" s="185" t="s">
        <v>215</v>
      </c>
      <c r="L187" s="39"/>
      <c r="M187" s="190" t="s">
        <v>32</v>
      </c>
      <c r="N187" s="191" t="s">
        <v>49</v>
      </c>
      <c r="O187" s="61"/>
      <c r="P187" s="192">
        <f t="shared" ref="P187:P192" si="1">O187*H187</f>
        <v>0</v>
      </c>
      <c r="Q187" s="192">
        <v>0.48580000000000001</v>
      </c>
      <c r="R187" s="192">
        <f t="shared" ref="R187:R192" si="2">Q187*H187</f>
        <v>3.8864000000000001</v>
      </c>
      <c r="S187" s="192">
        <v>0</v>
      </c>
      <c r="T187" s="193">
        <f t="shared" ref="T187:T192" si="3">S187*H187</f>
        <v>0</v>
      </c>
      <c r="AR187" s="17" t="s">
        <v>156</v>
      </c>
      <c r="AT187" s="17" t="s">
        <v>141</v>
      </c>
      <c r="AU187" s="17" t="s">
        <v>21</v>
      </c>
      <c r="AY187" s="17" t="s">
        <v>138</v>
      </c>
      <c r="BE187" s="194">
        <f t="shared" ref="BE187:BE192" si="4">IF(N187="základní",J187,0)</f>
        <v>0</v>
      </c>
      <c r="BF187" s="194">
        <f t="shared" ref="BF187:BF192" si="5">IF(N187="snížená",J187,0)</f>
        <v>0</v>
      </c>
      <c r="BG187" s="194">
        <f t="shared" ref="BG187:BG192" si="6">IF(N187="zákl. přenesená",J187,0)</f>
        <v>0</v>
      </c>
      <c r="BH187" s="194">
        <f t="shared" ref="BH187:BH192" si="7">IF(N187="sníž. přenesená",J187,0)</f>
        <v>0</v>
      </c>
      <c r="BI187" s="194">
        <f t="shared" ref="BI187:BI192" si="8">IF(N187="nulová",J187,0)</f>
        <v>0</v>
      </c>
      <c r="BJ187" s="17" t="s">
        <v>86</v>
      </c>
      <c r="BK187" s="194">
        <f t="shared" ref="BK187:BK192" si="9">ROUND(I187*H187,2)</f>
        <v>0</v>
      </c>
      <c r="BL187" s="17" t="s">
        <v>156</v>
      </c>
      <c r="BM187" s="17" t="s">
        <v>928</v>
      </c>
    </row>
    <row r="188" spans="2:65" s="1" customFormat="1" ht="16.5" customHeight="1">
      <c r="B188" s="35"/>
      <c r="C188" s="226" t="s">
        <v>397</v>
      </c>
      <c r="D188" s="226" t="s">
        <v>273</v>
      </c>
      <c r="E188" s="227" t="s">
        <v>756</v>
      </c>
      <c r="F188" s="228" t="s">
        <v>757</v>
      </c>
      <c r="G188" s="229" t="s">
        <v>224</v>
      </c>
      <c r="H188" s="230">
        <v>8</v>
      </c>
      <c r="I188" s="231"/>
      <c r="J188" s="232">
        <f t="shared" si="0"/>
        <v>0</v>
      </c>
      <c r="K188" s="228" t="s">
        <v>215</v>
      </c>
      <c r="L188" s="233"/>
      <c r="M188" s="234" t="s">
        <v>32</v>
      </c>
      <c r="N188" s="235" t="s">
        <v>49</v>
      </c>
      <c r="O188" s="61"/>
      <c r="P188" s="192">
        <f t="shared" si="1"/>
        <v>0</v>
      </c>
      <c r="Q188" s="192">
        <v>3.3999999999999998E-3</v>
      </c>
      <c r="R188" s="192">
        <f t="shared" si="2"/>
        <v>2.7199999999999998E-2</v>
      </c>
      <c r="S188" s="192">
        <v>0</v>
      </c>
      <c r="T188" s="193">
        <f t="shared" si="3"/>
        <v>0</v>
      </c>
      <c r="AR188" s="17" t="s">
        <v>171</v>
      </c>
      <c r="AT188" s="17" t="s">
        <v>273</v>
      </c>
      <c r="AU188" s="17" t="s">
        <v>21</v>
      </c>
      <c r="AY188" s="17" t="s">
        <v>138</v>
      </c>
      <c r="BE188" s="194">
        <f t="shared" si="4"/>
        <v>0</v>
      </c>
      <c r="BF188" s="194">
        <f t="shared" si="5"/>
        <v>0</v>
      </c>
      <c r="BG188" s="194">
        <f t="shared" si="6"/>
        <v>0</v>
      </c>
      <c r="BH188" s="194">
        <f t="shared" si="7"/>
        <v>0</v>
      </c>
      <c r="BI188" s="194">
        <f t="shared" si="8"/>
        <v>0</v>
      </c>
      <c r="BJ188" s="17" t="s">
        <v>86</v>
      </c>
      <c r="BK188" s="194">
        <f t="shared" si="9"/>
        <v>0</v>
      </c>
      <c r="BL188" s="17" t="s">
        <v>156</v>
      </c>
      <c r="BM188" s="17" t="s">
        <v>929</v>
      </c>
    </row>
    <row r="189" spans="2:65" s="1" customFormat="1" ht="22.5" customHeight="1">
      <c r="B189" s="35"/>
      <c r="C189" s="183" t="s">
        <v>403</v>
      </c>
      <c r="D189" s="183" t="s">
        <v>141</v>
      </c>
      <c r="E189" s="184" t="s">
        <v>759</v>
      </c>
      <c r="F189" s="185" t="s">
        <v>760</v>
      </c>
      <c r="G189" s="186" t="s">
        <v>224</v>
      </c>
      <c r="H189" s="187">
        <v>101</v>
      </c>
      <c r="I189" s="188"/>
      <c r="J189" s="189">
        <f t="shared" si="0"/>
        <v>0</v>
      </c>
      <c r="K189" s="185" t="s">
        <v>215</v>
      </c>
      <c r="L189" s="39"/>
      <c r="M189" s="190" t="s">
        <v>32</v>
      </c>
      <c r="N189" s="191" t="s">
        <v>49</v>
      </c>
      <c r="O189" s="61"/>
      <c r="P189" s="192">
        <f t="shared" si="1"/>
        <v>0</v>
      </c>
      <c r="Q189" s="192">
        <v>0.17488999999999999</v>
      </c>
      <c r="R189" s="192">
        <f t="shared" si="2"/>
        <v>17.663889999999999</v>
      </c>
      <c r="S189" s="192">
        <v>0</v>
      </c>
      <c r="T189" s="193">
        <f t="shared" si="3"/>
        <v>0</v>
      </c>
      <c r="AR189" s="17" t="s">
        <v>156</v>
      </c>
      <c r="AT189" s="17" t="s">
        <v>141</v>
      </c>
      <c r="AU189" s="17" t="s">
        <v>21</v>
      </c>
      <c r="AY189" s="17" t="s">
        <v>138</v>
      </c>
      <c r="BE189" s="194">
        <f t="shared" si="4"/>
        <v>0</v>
      </c>
      <c r="BF189" s="194">
        <f t="shared" si="5"/>
        <v>0</v>
      </c>
      <c r="BG189" s="194">
        <f t="shared" si="6"/>
        <v>0</v>
      </c>
      <c r="BH189" s="194">
        <f t="shared" si="7"/>
        <v>0</v>
      </c>
      <c r="BI189" s="194">
        <f t="shared" si="8"/>
        <v>0</v>
      </c>
      <c r="BJ189" s="17" t="s">
        <v>86</v>
      </c>
      <c r="BK189" s="194">
        <f t="shared" si="9"/>
        <v>0</v>
      </c>
      <c r="BL189" s="17" t="s">
        <v>156</v>
      </c>
      <c r="BM189" s="17" t="s">
        <v>930</v>
      </c>
    </row>
    <row r="190" spans="2:65" s="1" customFormat="1" ht="16.5" customHeight="1">
      <c r="B190" s="35"/>
      <c r="C190" s="226" t="s">
        <v>408</v>
      </c>
      <c r="D190" s="226" t="s">
        <v>273</v>
      </c>
      <c r="E190" s="227" t="s">
        <v>762</v>
      </c>
      <c r="F190" s="228" t="s">
        <v>763</v>
      </c>
      <c r="G190" s="229" t="s">
        <v>224</v>
      </c>
      <c r="H190" s="230">
        <v>101</v>
      </c>
      <c r="I190" s="231"/>
      <c r="J190" s="232">
        <f t="shared" si="0"/>
        <v>0</v>
      </c>
      <c r="K190" s="228" t="s">
        <v>215</v>
      </c>
      <c r="L190" s="233"/>
      <c r="M190" s="234" t="s">
        <v>32</v>
      </c>
      <c r="N190" s="235" t="s">
        <v>49</v>
      </c>
      <c r="O190" s="61"/>
      <c r="P190" s="192">
        <f t="shared" si="1"/>
        <v>0</v>
      </c>
      <c r="Q190" s="192">
        <v>3.5000000000000001E-3</v>
      </c>
      <c r="R190" s="192">
        <f t="shared" si="2"/>
        <v>0.35349999999999998</v>
      </c>
      <c r="S190" s="192">
        <v>0</v>
      </c>
      <c r="T190" s="193">
        <f t="shared" si="3"/>
        <v>0</v>
      </c>
      <c r="AR190" s="17" t="s">
        <v>171</v>
      </c>
      <c r="AT190" s="17" t="s">
        <v>273</v>
      </c>
      <c r="AU190" s="17" t="s">
        <v>21</v>
      </c>
      <c r="AY190" s="17" t="s">
        <v>138</v>
      </c>
      <c r="BE190" s="194">
        <f t="shared" si="4"/>
        <v>0</v>
      </c>
      <c r="BF190" s="194">
        <f t="shared" si="5"/>
        <v>0</v>
      </c>
      <c r="BG190" s="194">
        <f t="shared" si="6"/>
        <v>0</v>
      </c>
      <c r="BH190" s="194">
        <f t="shared" si="7"/>
        <v>0</v>
      </c>
      <c r="BI190" s="194">
        <f t="shared" si="8"/>
        <v>0</v>
      </c>
      <c r="BJ190" s="17" t="s">
        <v>86</v>
      </c>
      <c r="BK190" s="194">
        <f t="shared" si="9"/>
        <v>0</v>
      </c>
      <c r="BL190" s="17" t="s">
        <v>156</v>
      </c>
      <c r="BM190" s="17" t="s">
        <v>931</v>
      </c>
    </row>
    <row r="191" spans="2:65" s="1" customFormat="1" ht="16.5" customHeight="1">
      <c r="B191" s="35"/>
      <c r="C191" s="183" t="s">
        <v>413</v>
      </c>
      <c r="D191" s="183" t="s">
        <v>141</v>
      </c>
      <c r="E191" s="184" t="s">
        <v>765</v>
      </c>
      <c r="F191" s="185" t="s">
        <v>766</v>
      </c>
      <c r="G191" s="186" t="s">
        <v>231</v>
      </c>
      <c r="H191" s="187">
        <v>325</v>
      </c>
      <c r="I191" s="188"/>
      <c r="J191" s="189">
        <f t="shared" si="0"/>
        <v>0</v>
      </c>
      <c r="K191" s="185" t="s">
        <v>215</v>
      </c>
      <c r="L191" s="39"/>
      <c r="M191" s="190" t="s">
        <v>32</v>
      </c>
      <c r="N191" s="191" t="s">
        <v>49</v>
      </c>
      <c r="O191" s="61"/>
      <c r="P191" s="192">
        <f t="shared" si="1"/>
        <v>0</v>
      </c>
      <c r="Q191" s="192">
        <v>0</v>
      </c>
      <c r="R191" s="192">
        <f t="shared" si="2"/>
        <v>0</v>
      </c>
      <c r="S191" s="192">
        <v>0</v>
      </c>
      <c r="T191" s="193">
        <f t="shared" si="3"/>
        <v>0</v>
      </c>
      <c r="AR191" s="17" t="s">
        <v>156</v>
      </c>
      <c r="AT191" s="17" t="s">
        <v>141</v>
      </c>
      <c r="AU191" s="17" t="s">
        <v>21</v>
      </c>
      <c r="AY191" s="17" t="s">
        <v>138</v>
      </c>
      <c r="BE191" s="194">
        <f t="shared" si="4"/>
        <v>0</v>
      </c>
      <c r="BF191" s="194">
        <f t="shared" si="5"/>
        <v>0</v>
      </c>
      <c r="BG191" s="194">
        <f t="shared" si="6"/>
        <v>0</v>
      </c>
      <c r="BH191" s="194">
        <f t="shared" si="7"/>
        <v>0</v>
      </c>
      <c r="BI191" s="194">
        <f t="shared" si="8"/>
        <v>0</v>
      </c>
      <c r="BJ191" s="17" t="s">
        <v>86</v>
      </c>
      <c r="BK191" s="194">
        <f t="shared" si="9"/>
        <v>0</v>
      </c>
      <c r="BL191" s="17" t="s">
        <v>156</v>
      </c>
      <c r="BM191" s="17" t="s">
        <v>932</v>
      </c>
    </row>
    <row r="192" spans="2:65" s="1" customFormat="1" ht="16.5" customHeight="1">
      <c r="B192" s="35"/>
      <c r="C192" s="226" t="s">
        <v>419</v>
      </c>
      <c r="D192" s="226" t="s">
        <v>273</v>
      </c>
      <c r="E192" s="227" t="s">
        <v>768</v>
      </c>
      <c r="F192" s="228" t="s">
        <v>769</v>
      </c>
      <c r="G192" s="229" t="s">
        <v>231</v>
      </c>
      <c r="H192" s="230">
        <v>328.25</v>
      </c>
      <c r="I192" s="231"/>
      <c r="J192" s="232">
        <f t="shared" si="0"/>
        <v>0</v>
      </c>
      <c r="K192" s="228" t="s">
        <v>215</v>
      </c>
      <c r="L192" s="233"/>
      <c r="M192" s="234" t="s">
        <v>32</v>
      </c>
      <c r="N192" s="235" t="s">
        <v>49</v>
      </c>
      <c r="O192" s="61"/>
      <c r="P192" s="192">
        <f t="shared" si="1"/>
        <v>0</v>
      </c>
      <c r="Q192" s="192">
        <v>1.1999999999999999E-3</v>
      </c>
      <c r="R192" s="192">
        <f t="shared" si="2"/>
        <v>0.39389999999999997</v>
      </c>
      <c r="S192" s="192">
        <v>0</v>
      </c>
      <c r="T192" s="193">
        <f t="shared" si="3"/>
        <v>0</v>
      </c>
      <c r="AR192" s="17" t="s">
        <v>171</v>
      </c>
      <c r="AT192" s="17" t="s">
        <v>273</v>
      </c>
      <c r="AU192" s="17" t="s">
        <v>21</v>
      </c>
      <c r="AY192" s="17" t="s">
        <v>138</v>
      </c>
      <c r="BE192" s="194">
        <f t="shared" si="4"/>
        <v>0</v>
      </c>
      <c r="BF192" s="194">
        <f t="shared" si="5"/>
        <v>0</v>
      </c>
      <c r="BG192" s="194">
        <f t="shared" si="6"/>
        <v>0</v>
      </c>
      <c r="BH192" s="194">
        <f t="shared" si="7"/>
        <v>0</v>
      </c>
      <c r="BI192" s="194">
        <f t="shared" si="8"/>
        <v>0</v>
      </c>
      <c r="BJ192" s="17" t="s">
        <v>86</v>
      </c>
      <c r="BK192" s="194">
        <f t="shared" si="9"/>
        <v>0</v>
      </c>
      <c r="BL192" s="17" t="s">
        <v>156</v>
      </c>
      <c r="BM192" s="17" t="s">
        <v>933</v>
      </c>
    </row>
    <row r="193" spans="2:65" s="12" customFormat="1" ht="11.25">
      <c r="B193" s="204"/>
      <c r="C193" s="205"/>
      <c r="D193" s="195" t="s">
        <v>217</v>
      </c>
      <c r="E193" s="205"/>
      <c r="F193" s="207" t="s">
        <v>934</v>
      </c>
      <c r="G193" s="205"/>
      <c r="H193" s="208">
        <v>328.25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217</v>
      </c>
      <c r="AU193" s="214" t="s">
        <v>21</v>
      </c>
      <c r="AV193" s="12" t="s">
        <v>21</v>
      </c>
      <c r="AW193" s="12" t="s">
        <v>4</v>
      </c>
      <c r="AX193" s="12" t="s">
        <v>86</v>
      </c>
      <c r="AY193" s="214" t="s">
        <v>138</v>
      </c>
    </row>
    <row r="194" spans="2:65" s="1" customFormat="1" ht="16.5" customHeight="1">
      <c r="B194" s="35"/>
      <c r="C194" s="183" t="s">
        <v>424</v>
      </c>
      <c r="D194" s="183" t="s">
        <v>141</v>
      </c>
      <c r="E194" s="184" t="s">
        <v>772</v>
      </c>
      <c r="F194" s="185" t="s">
        <v>773</v>
      </c>
      <c r="G194" s="186" t="s">
        <v>231</v>
      </c>
      <c r="H194" s="187">
        <v>325</v>
      </c>
      <c r="I194" s="188"/>
      <c r="J194" s="189">
        <f>ROUND(I194*H194,2)</f>
        <v>0</v>
      </c>
      <c r="K194" s="185" t="s">
        <v>215</v>
      </c>
      <c r="L194" s="39"/>
      <c r="M194" s="190" t="s">
        <v>32</v>
      </c>
      <c r="N194" s="191" t="s">
        <v>49</v>
      </c>
      <c r="O194" s="61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AR194" s="17" t="s">
        <v>156</v>
      </c>
      <c r="AT194" s="17" t="s">
        <v>141</v>
      </c>
      <c r="AU194" s="17" t="s">
        <v>21</v>
      </c>
      <c r="AY194" s="17" t="s">
        <v>138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7" t="s">
        <v>86</v>
      </c>
      <c r="BK194" s="194">
        <f>ROUND(I194*H194,2)</f>
        <v>0</v>
      </c>
      <c r="BL194" s="17" t="s">
        <v>156</v>
      </c>
      <c r="BM194" s="17" t="s">
        <v>935</v>
      </c>
    </row>
    <row r="195" spans="2:65" s="1" customFormat="1" ht="16.5" customHeight="1">
      <c r="B195" s="35"/>
      <c r="C195" s="226" t="s">
        <v>429</v>
      </c>
      <c r="D195" s="226" t="s">
        <v>273</v>
      </c>
      <c r="E195" s="227" t="s">
        <v>775</v>
      </c>
      <c r="F195" s="228" t="s">
        <v>776</v>
      </c>
      <c r="G195" s="229" t="s">
        <v>231</v>
      </c>
      <c r="H195" s="230">
        <v>325</v>
      </c>
      <c r="I195" s="231"/>
      <c r="J195" s="232">
        <f>ROUND(I195*H195,2)</f>
        <v>0</v>
      </c>
      <c r="K195" s="228" t="s">
        <v>215</v>
      </c>
      <c r="L195" s="233"/>
      <c r="M195" s="234" t="s">
        <v>32</v>
      </c>
      <c r="N195" s="235" t="s">
        <v>49</v>
      </c>
      <c r="O195" s="61"/>
      <c r="P195" s="192">
        <f>O195*H195</f>
        <v>0</v>
      </c>
      <c r="Q195" s="192">
        <v>1E-4</v>
      </c>
      <c r="R195" s="192">
        <f>Q195*H195</f>
        <v>3.2500000000000001E-2</v>
      </c>
      <c r="S195" s="192">
        <v>0</v>
      </c>
      <c r="T195" s="193">
        <f>S195*H195</f>
        <v>0</v>
      </c>
      <c r="AR195" s="17" t="s">
        <v>171</v>
      </c>
      <c r="AT195" s="17" t="s">
        <v>273</v>
      </c>
      <c r="AU195" s="17" t="s">
        <v>21</v>
      </c>
      <c r="AY195" s="17" t="s">
        <v>138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17" t="s">
        <v>86</v>
      </c>
      <c r="BK195" s="194">
        <f>ROUND(I195*H195,2)</f>
        <v>0</v>
      </c>
      <c r="BL195" s="17" t="s">
        <v>156</v>
      </c>
      <c r="BM195" s="17" t="s">
        <v>936</v>
      </c>
    </row>
    <row r="196" spans="2:65" s="1" customFormat="1" ht="22.5" customHeight="1">
      <c r="B196" s="35"/>
      <c r="C196" s="183" t="s">
        <v>434</v>
      </c>
      <c r="D196" s="183" t="s">
        <v>141</v>
      </c>
      <c r="E196" s="184" t="s">
        <v>778</v>
      </c>
      <c r="F196" s="185" t="s">
        <v>779</v>
      </c>
      <c r="G196" s="186" t="s">
        <v>231</v>
      </c>
      <c r="H196" s="187">
        <v>975</v>
      </c>
      <c r="I196" s="188"/>
      <c r="J196" s="189">
        <f>ROUND(I196*H196,2)</f>
        <v>0</v>
      </c>
      <c r="K196" s="185" t="s">
        <v>215</v>
      </c>
      <c r="L196" s="39"/>
      <c r="M196" s="190" t="s">
        <v>32</v>
      </c>
      <c r="N196" s="191" t="s">
        <v>49</v>
      </c>
      <c r="O196" s="61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AR196" s="17" t="s">
        <v>156</v>
      </c>
      <c r="AT196" s="17" t="s">
        <v>141</v>
      </c>
      <c r="AU196" s="17" t="s">
        <v>21</v>
      </c>
      <c r="AY196" s="17" t="s">
        <v>138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7" t="s">
        <v>86</v>
      </c>
      <c r="BK196" s="194">
        <f>ROUND(I196*H196,2)</f>
        <v>0</v>
      </c>
      <c r="BL196" s="17" t="s">
        <v>156</v>
      </c>
      <c r="BM196" s="17" t="s">
        <v>937</v>
      </c>
    </row>
    <row r="197" spans="2:65" s="12" customFormat="1" ht="11.25">
      <c r="B197" s="204"/>
      <c r="C197" s="205"/>
      <c r="D197" s="195" t="s">
        <v>217</v>
      </c>
      <c r="E197" s="206" t="s">
        <v>32</v>
      </c>
      <c r="F197" s="207" t="s">
        <v>938</v>
      </c>
      <c r="G197" s="205"/>
      <c r="H197" s="208">
        <v>975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217</v>
      </c>
      <c r="AU197" s="214" t="s">
        <v>21</v>
      </c>
      <c r="AV197" s="12" t="s">
        <v>21</v>
      </c>
      <c r="AW197" s="12" t="s">
        <v>39</v>
      </c>
      <c r="AX197" s="12" t="s">
        <v>86</v>
      </c>
      <c r="AY197" s="214" t="s">
        <v>138</v>
      </c>
    </row>
    <row r="198" spans="2:65" s="1" customFormat="1" ht="16.5" customHeight="1">
      <c r="B198" s="35"/>
      <c r="C198" s="226" t="s">
        <v>439</v>
      </c>
      <c r="D198" s="226" t="s">
        <v>273</v>
      </c>
      <c r="E198" s="227" t="s">
        <v>782</v>
      </c>
      <c r="F198" s="228" t="s">
        <v>783</v>
      </c>
      <c r="G198" s="229" t="s">
        <v>231</v>
      </c>
      <c r="H198" s="230">
        <v>325</v>
      </c>
      <c r="I198" s="231"/>
      <c r="J198" s="232">
        <f>ROUND(I198*H198,2)</f>
        <v>0</v>
      </c>
      <c r="K198" s="228" t="s">
        <v>215</v>
      </c>
      <c r="L198" s="233"/>
      <c r="M198" s="234" t="s">
        <v>32</v>
      </c>
      <c r="N198" s="235" t="s">
        <v>49</v>
      </c>
      <c r="O198" s="61"/>
      <c r="P198" s="192">
        <f>O198*H198</f>
        <v>0</v>
      </c>
      <c r="Q198" s="192">
        <v>2.0000000000000002E-5</v>
      </c>
      <c r="R198" s="192">
        <f>Q198*H198</f>
        <v>6.5000000000000006E-3</v>
      </c>
      <c r="S198" s="192">
        <v>0</v>
      </c>
      <c r="T198" s="193">
        <f>S198*H198</f>
        <v>0</v>
      </c>
      <c r="AR198" s="17" t="s">
        <v>171</v>
      </c>
      <c r="AT198" s="17" t="s">
        <v>273</v>
      </c>
      <c r="AU198" s="17" t="s">
        <v>21</v>
      </c>
      <c r="AY198" s="17" t="s">
        <v>138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7" t="s">
        <v>86</v>
      </c>
      <c r="BK198" s="194">
        <f>ROUND(I198*H198,2)</f>
        <v>0</v>
      </c>
      <c r="BL198" s="17" t="s">
        <v>156</v>
      </c>
      <c r="BM198" s="17" t="s">
        <v>939</v>
      </c>
    </row>
    <row r="199" spans="2:65" s="11" customFormat="1" ht="22.9" customHeight="1">
      <c r="B199" s="167"/>
      <c r="C199" s="168"/>
      <c r="D199" s="169" t="s">
        <v>77</v>
      </c>
      <c r="E199" s="181" t="s">
        <v>137</v>
      </c>
      <c r="F199" s="181" t="s">
        <v>491</v>
      </c>
      <c r="G199" s="168"/>
      <c r="H199" s="168"/>
      <c r="I199" s="171"/>
      <c r="J199" s="182">
        <f>BK199</f>
        <v>0</v>
      </c>
      <c r="K199" s="168"/>
      <c r="L199" s="173"/>
      <c r="M199" s="174"/>
      <c r="N199" s="175"/>
      <c r="O199" s="175"/>
      <c r="P199" s="176">
        <f>SUM(P200:P208)</f>
        <v>0</v>
      </c>
      <c r="Q199" s="175"/>
      <c r="R199" s="176">
        <f>SUM(R200:R208)</f>
        <v>5.1917749999999998</v>
      </c>
      <c r="S199" s="175"/>
      <c r="T199" s="177">
        <f>SUM(T200:T208)</f>
        <v>0</v>
      </c>
      <c r="AR199" s="178" t="s">
        <v>86</v>
      </c>
      <c r="AT199" s="179" t="s">
        <v>77</v>
      </c>
      <c r="AU199" s="179" t="s">
        <v>86</v>
      </c>
      <c r="AY199" s="178" t="s">
        <v>138</v>
      </c>
      <c r="BK199" s="180">
        <f>SUM(BK200:BK208)</f>
        <v>0</v>
      </c>
    </row>
    <row r="200" spans="2:65" s="1" customFormat="1" ht="16.5" customHeight="1">
      <c r="B200" s="35"/>
      <c r="C200" s="183" t="s">
        <v>445</v>
      </c>
      <c r="D200" s="183" t="s">
        <v>141</v>
      </c>
      <c r="E200" s="184" t="s">
        <v>940</v>
      </c>
      <c r="F200" s="185" t="s">
        <v>941</v>
      </c>
      <c r="G200" s="186" t="s">
        <v>214</v>
      </c>
      <c r="H200" s="187">
        <v>14</v>
      </c>
      <c r="I200" s="188"/>
      <c r="J200" s="189">
        <f>ROUND(I200*H200,2)</f>
        <v>0</v>
      </c>
      <c r="K200" s="185" t="s">
        <v>215</v>
      </c>
      <c r="L200" s="39"/>
      <c r="M200" s="190" t="s">
        <v>32</v>
      </c>
      <c r="N200" s="191" t="s">
        <v>49</v>
      </c>
      <c r="O200" s="61"/>
      <c r="P200" s="192">
        <f>O200*H200</f>
        <v>0</v>
      </c>
      <c r="Q200" s="192">
        <v>0</v>
      </c>
      <c r="R200" s="192">
        <f>Q200*H200</f>
        <v>0</v>
      </c>
      <c r="S200" s="192">
        <v>0</v>
      </c>
      <c r="T200" s="193">
        <f>S200*H200</f>
        <v>0</v>
      </c>
      <c r="AR200" s="17" t="s">
        <v>156</v>
      </c>
      <c r="AT200" s="17" t="s">
        <v>141</v>
      </c>
      <c r="AU200" s="17" t="s">
        <v>21</v>
      </c>
      <c r="AY200" s="17" t="s">
        <v>138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17" t="s">
        <v>86</v>
      </c>
      <c r="BK200" s="194">
        <f>ROUND(I200*H200,2)</f>
        <v>0</v>
      </c>
      <c r="BL200" s="17" t="s">
        <v>156</v>
      </c>
      <c r="BM200" s="17" t="s">
        <v>942</v>
      </c>
    </row>
    <row r="201" spans="2:65" s="1" customFormat="1" ht="19.5">
      <c r="B201" s="35"/>
      <c r="C201" s="36"/>
      <c r="D201" s="195" t="s">
        <v>185</v>
      </c>
      <c r="E201" s="36"/>
      <c r="F201" s="196" t="s">
        <v>943</v>
      </c>
      <c r="G201" s="36"/>
      <c r="H201" s="36"/>
      <c r="I201" s="113"/>
      <c r="J201" s="36"/>
      <c r="K201" s="36"/>
      <c r="L201" s="39"/>
      <c r="M201" s="197"/>
      <c r="N201" s="61"/>
      <c r="O201" s="61"/>
      <c r="P201" s="61"/>
      <c r="Q201" s="61"/>
      <c r="R201" s="61"/>
      <c r="S201" s="61"/>
      <c r="T201" s="62"/>
      <c r="AT201" s="17" t="s">
        <v>185</v>
      </c>
      <c r="AU201" s="17" t="s">
        <v>21</v>
      </c>
    </row>
    <row r="202" spans="2:65" s="1" customFormat="1" ht="16.5" customHeight="1">
      <c r="B202" s="35"/>
      <c r="C202" s="183" t="s">
        <v>450</v>
      </c>
      <c r="D202" s="183" t="s">
        <v>141</v>
      </c>
      <c r="E202" s="184" t="s">
        <v>944</v>
      </c>
      <c r="F202" s="185" t="s">
        <v>945</v>
      </c>
      <c r="G202" s="186" t="s">
        <v>214</v>
      </c>
      <c r="H202" s="187">
        <v>14</v>
      </c>
      <c r="I202" s="188"/>
      <c r="J202" s="189">
        <f>ROUND(I202*H202,2)</f>
        <v>0</v>
      </c>
      <c r="K202" s="185" t="s">
        <v>215</v>
      </c>
      <c r="L202" s="39"/>
      <c r="M202" s="190" t="s">
        <v>32</v>
      </c>
      <c r="N202" s="191" t="s">
        <v>49</v>
      </c>
      <c r="O202" s="61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AR202" s="17" t="s">
        <v>156</v>
      </c>
      <c r="AT202" s="17" t="s">
        <v>141</v>
      </c>
      <c r="AU202" s="17" t="s">
        <v>21</v>
      </c>
      <c r="AY202" s="17" t="s">
        <v>138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7" t="s">
        <v>86</v>
      </c>
      <c r="BK202" s="194">
        <f>ROUND(I202*H202,2)</f>
        <v>0</v>
      </c>
      <c r="BL202" s="17" t="s">
        <v>156</v>
      </c>
      <c r="BM202" s="17" t="s">
        <v>946</v>
      </c>
    </row>
    <row r="203" spans="2:65" s="1" customFormat="1" ht="19.5">
      <c r="B203" s="35"/>
      <c r="C203" s="36"/>
      <c r="D203" s="195" t="s">
        <v>185</v>
      </c>
      <c r="E203" s="36"/>
      <c r="F203" s="196" t="s">
        <v>947</v>
      </c>
      <c r="G203" s="36"/>
      <c r="H203" s="36"/>
      <c r="I203" s="113"/>
      <c r="J203" s="36"/>
      <c r="K203" s="36"/>
      <c r="L203" s="39"/>
      <c r="M203" s="197"/>
      <c r="N203" s="61"/>
      <c r="O203" s="61"/>
      <c r="P203" s="61"/>
      <c r="Q203" s="61"/>
      <c r="R203" s="61"/>
      <c r="S203" s="61"/>
      <c r="T203" s="62"/>
      <c r="AT203" s="17" t="s">
        <v>185</v>
      </c>
      <c r="AU203" s="17" t="s">
        <v>21</v>
      </c>
    </row>
    <row r="204" spans="2:65" s="1" customFormat="1" ht="22.5" customHeight="1">
      <c r="B204" s="35"/>
      <c r="C204" s="183" t="s">
        <v>454</v>
      </c>
      <c r="D204" s="183" t="s">
        <v>141</v>
      </c>
      <c r="E204" s="184" t="s">
        <v>493</v>
      </c>
      <c r="F204" s="185" t="s">
        <v>494</v>
      </c>
      <c r="G204" s="186" t="s">
        <v>214</v>
      </c>
      <c r="H204" s="187">
        <v>44.5</v>
      </c>
      <c r="I204" s="188"/>
      <c r="J204" s="189">
        <f>ROUND(I204*H204,2)</f>
        <v>0</v>
      </c>
      <c r="K204" s="185" t="s">
        <v>215</v>
      </c>
      <c r="L204" s="39"/>
      <c r="M204" s="190" t="s">
        <v>32</v>
      </c>
      <c r="N204" s="191" t="s">
        <v>49</v>
      </c>
      <c r="O204" s="61"/>
      <c r="P204" s="192">
        <f>O204*H204</f>
        <v>0</v>
      </c>
      <c r="Q204" s="192">
        <v>4.895E-2</v>
      </c>
      <c r="R204" s="192">
        <f>Q204*H204</f>
        <v>2.1782750000000002</v>
      </c>
      <c r="S204" s="192">
        <v>0</v>
      </c>
      <c r="T204" s="193">
        <f>S204*H204</f>
        <v>0</v>
      </c>
      <c r="AR204" s="17" t="s">
        <v>156</v>
      </c>
      <c r="AT204" s="17" t="s">
        <v>141</v>
      </c>
      <c r="AU204" s="17" t="s">
        <v>21</v>
      </c>
      <c r="AY204" s="17" t="s">
        <v>138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7" t="s">
        <v>86</v>
      </c>
      <c r="BK204" s="194">
        <f>ROUND(I204*H204,2)</f>
        <v>0</v>
      </c>
      <c r="BL204" s="17" t="s">
        <v>156</v>
      </c>
      <c r="BM204" s="17" t="s">
        <v>948</v>
      </c>
    </row>
    <row r="205" spans="2:65" s="1" customFormat="1" ht="16.5" customHeight="1">
      <c r="B205" s="35"/>
      <c r="C205" s="183" t="s">
        <v>459</v>
      </c>
      <c r="D205" s="183" t="s">
        <v>141</v>
      </c>
      <c r="E205" s="184" t="s">
        <v>497</v>
      </c>
      <c r="F205" s="185" t="s">
        <v>498</v>
      </c>
      <c r="G205" s="186" t="s">
        <v>214</v>
      </c>
      <c r="H205" s="187">
        <v>44.5</v>
      </c>
      <c r="I205" s="188"/>
      <c r="J205" s="189">
        <f>ROUND(I205*H205,2)</f>
        <v>0</v>
      </c>
      <c r="K205" s="185" t="s">
        <v>215</v>
      </c>
      <c r="L205" s="39"/>
      <c r="M205" s="190" t="s">
        <v>32</v>
      </c>
      <c r="N205" s="191" t="s">
        <v>49</v>
      </c>
      <c r="O205" s="61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AR205" s="17" t="s">
        <v>156</v>
      </c>
      <c r="AT205" s="17" t="s">
        <v>141</v>
      </c>
      <c r="AU205" s="17" t="s">
        <v>21</v>
      </c>
      <c r="AY205" s="17" t="s">
        <v>138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7" t="s">
        <v>86</v>
      </c>
      <c r="BK205" s="194">
        <f>ROUND(I205*H205,2)</f>
        <v>0</v>
      </c>
      <c r="BL205" s="17" t="s">
        <v>156</v>
      </c>
      <c r="BM205" s="17" t="s">
        <v>949</v>
      </c>
    </row>
    <row r="206" spans="2:65" s="1" customFormat="1" ht="33.75" customHeight="1">
      <c r="B206" s="35"/>
      <c r="C206" s="183" t="s">
        <v>464</v>
      </c>
      <c r="D206" s="183" t="s">
        <v>141</v>
      </c>
      <c r="E206" s="184" t="s">
        <v>950</v>
      </c>
      <c r="F206" s="185" t="s">
        <v>951</v>
      </c>
      <c r="G206" s="186" t="s">
        <v>214</v>
      </c>
      <c r="H206" s="187">
        <v>14</v>
      </c>
      <c r="I206" s="188"/>
      <c r="J206" s="189">
        <f>ROUND(I206*H206,2)</f>
        <v>0</v>
      </c>
      <c r="K206" s="185" t="s">
        <v>215</v>
      </c>
      <c r="L206" s="39"/>
      <c r="M206" s="190" t="s">
        <v>32</v>
      </c>
      <c r="N206" s="191" t="s">
        <v>49</v>
      </c>
      <c r="O206" s="61"/>
      <c r="P206" s="192">
        <f>O206*H206</f>
        <v>0</v>
      </c>
      <c r="Q206" s="192">
        <v>8.4250000000000005E-2</v>
      </c>
      <c r="R206" s="192">
        <f>Q206*H206</f>
        <v>1.1795</v>
      </c>
      <c r="S206" s="192">
        <v>0</v>
      </c>
      <c r="T206" s="193">
        <f>S206*H206</f>
        <v>0</v>
      </c>
      <c r="AR206" s="17" t="s">
        <v>156</v>
      </c>
      <c r="AT206" s="17" t="s">
        <v>141</v>
      </c>
      <c r="AU206" s="17" t="s">
        <v>21</v>
      </c>
      <c r="AY206" s="17" t="s">
        <v>138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17" t="s">
        <v>86</v>
      </c>
      <c r="BK206" s="194">
        <f>ROUND(I206*H206,2)</f>
        <v>0</v>
      </c>
      <c r="BL206" s="17" t="s">
        <v>156</v>
      </c>
      <c r="BM206" s="17" t="s">
        <v>952</v>
      </c>
    </row>
    <row r="207" spans="2:65" s="1" customFormat="1" ht="19.5">
      <c r="B207" s="35"/>
      <c r="C207" s="36"/>
      <c r="D207" s="195" t="s">
        <v>185</v>
      </c>
      <c r="E207" s="36"/>
      <c r="F207" s="196" t="s">
        <v>953</v>
      </c>
      <c r="G207" s="36"/>
      <c r="H207" s="36"/>
      <c r="I207" s="113"/>
      <c r="J207" s="36"/>
      <c r="K207" s="36"/>
      <c r="L207" s="39"/>
      <c r="M207" s="197"/>
      <c r="N207" s="61"/>
      <c r="O207" s="61"/>
      <c r="P207" s="61"/>
      <c r="Q207" s="61"/>
      <c r="R207" s="61"/>
      <c r="S207" s="61"/>
      <c r="T207" s="62"/>
      <c r="AT207" s="17" t="s">
        <v>185</v>
      </c>
      <c r="AU207" s="17" t="s">
        <v>21</v>
      </c>
    </row>
    <row r="208" spans="2:65" s="1" customFormat="1" ht="16.5" customHeight="1">
      <c r="B208" s="35"/>
      <c r="C208" s="226" t="s">
        <v>470</v>
      </c>
      <c r="D208" s="226" t="s">
        <v>273</v>
      </c>
      <c r="E208" s="227" t="s">
        <v>954</v>
      </c>
      <c r="F208" s="228" t="s">
        <v>955</v>
      </c>
      <c r="G208" s="229" t="s">
        <v>214</v>
      </c>
      <c r="H208" s="230">
        <v>14</v>
      </c>
      <c r="I208" s="231"/>
      <c r="J208" s="232">
        <f>ROUND(I208*H208,2)</f>
        <v>0</v>
      </c>
      <c r="K208" s="228" t="s">
        <v>145</v>
      </c>
      <c r="L208" s="233"/>
      <c r="M208" s="234" t="s">
        <v>32</v>
      </c>
      <c r="N208" s="235" t="s">
        <v>49</v>
      </c>
      <c r="O208" s="61"/>
      <c r="P208" s="192">
        <f>O208*H208</f>
        <v>0</v>
      </c>
      <c r="Q208" s="192">
        <v>0.13100000000000001</v>
      </c>
      <c r="R208" s="192">
        <f>Q208*H208</f>
        <v>1.8340000000000001</v>
      </c>
      <c r="S208" s="192">
        <v>0</v>
      </c>
      <c r="T208" s="193">
        <f>S208*H208</f>
        <v>0</v>
      </c>
      <c r="AR208" s="17" t="s">
        <v>171</v>
      </c>
      <c r="AT208" s="17" t="s">
        <v>273</v>
      </c>
      <c r="AU208" s="17" t="s">
        <v>21</v>
      </c>
      <c r="AY208" s="17" t="s">
        <v>138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7" t="s">
        <v>86</v>
      </c>
      <c r="BK208" s="194">
        <f>ROUND(I208*H208,2)</f>
        <v>0</v>
      </c>
      <c r="BL208" s="17" t="s">
        <v>156</v>
      </c>
      <c r="BM208" s="17" t="s">
        <v>956</v>
      </c>
    </row>
    <row r="209" spans="2:65" s="11" customFormat="1" ht="22.9" customHeight="1">
      <c r="B209" s="167"/>
      <c r="C209" s="168"/>
      <c r="D209" s="169" t="s">
        <v>77</v>
      </c>
      <c r="E209" s="181" t="s">
        <v>171</v>
      </c>
      <c r="F209" s="181" t="s">
        <v>505</v>
      </c>
      <c r="G209" s="168"/>
      <c r="H209" s="168"/>
      <c r="I209" s="171"/>
      <c r="J209" s="182">
        <f>BK209</f>
        <v>0</v>
      </c>
      <c r="K209" s="168"/>
      <c r="L209" s="173"/>
      <c r="M209" s="174"/>
      <c r="N209" s="175"/>
      <c r="O209" s="175"/>
      <c r="P209" s="176">
        <f>SUM(P210:P239)</f>
        <v>0</v>
      </c>
      <c r="Q209" s="175"/>
      <c r="R209" s="176">
        <f>SUM(R210:R239)</f>
        <v>1111.639128</v>
      </c>
      <c r="S209" s="175"/>
      <c r="T209" s="177">
        <f>SUM(T210:T239)</f>
        <v>0</v>
      </c>
      <c r="AR209" s="178" t="s">
        <v>86</v>
      </c>
      <c r="AT209" s="179" t="s">
        <v>77</v>
      </c>
      <c r="AU209" s="179" t="s">
        <v>86</v>
      </c>
      <c r="AY209" s="178" t="s">
        <v>138</v>
      </c>
      <c r="BK209" s="180">
        <f>SUM(BK210:BK239)</f>
        <v>0</v>
      </c>
    </row>
    <row r="210" spans="2:65" s="1" customFormat="1" ht="22.5" customHeight="1">
      <c r="B210" s="35"/>
      <c r="C210" s="183" t="s">
        <v>475</v>
      </c>
      <c r="D210" s="183" t="s">
        <v>141</v>
      </c>
      <c r="E210" s="184" t="s">
        <v>957</v>
      </c>
      <c r="F210" s="185" t="s">
        <v>958</v>
      </c>
      <c r="G210" s="186" t="s">
        <v>231</v>
      </c>
      <c r="H210" s="187">
        <v>314</v>
      </c>
      <c r="I210" s="188"/>
      <c r="J210" s="189">
        <f>ROUND(I210*H210,2)</f>
        <v>0</v>
      </c>
      <c r="K210" s="185" t="s">
        <v>215</v>
      </c>
      <c r="L210" s="39"/>
      <c r="M210" s="190" t="s">
        <v>32</v>
      </c>
      <c r="N210" s="191" t="s">
        <v>49</v>
      </c>
      <c r="O210" s="61"/>
      <c r="P210" s="192">
        <f>O210*H210</f>
        <v>0</v>
      </c>
      <c r="Q210" s="192">
        <v>5.7600000000000004E-3</v>
      </c>
      <c r="R210" s="192">
        <f>Q210*H210</f>
        <v>1.80864</v>
      </c>
      <c r="S210" s="192">
        <v>0</v>
      </c>
      <c r="T210" s="193">
        <f>S210*H210</f>
        <v>0</v>
      </c>
      <c r="AR210" s="17" t="s">
        <v>156</v>
      </c>
      <c r="AT210" s="17" t="s">
        <v>141</v>
      </c>
      <c r="AU210" s="17" t="s">
        <v>21</v>
      </c>
      <c r="AY210" s="17" t="s">
        <v>138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7" t="s">
        <v>86</v>
      </c>
      <c r="BK210" s="194">
        <f>ROUND(I210*H210,2)</f>
        <v>0</v>
      </c>
      <c r="BL210" s="17" t="s">
        <v>156</v>
      </c>
      <c r="BM210" s="17" t="s">
        <v>959</v>
      </c>
    </row>
    <row r="211" spans="2:65" s="12" customFormat="1" ht="11.25">
      <c r="B211" s="204"/>
      <c r="C211" s="205"/>
      <c r="D211" s="195" t="s">
        <v>217</v>
      </c>
      <c r="E211" s="206" t="s">
        <v>32</v>
      </c>
      <c r="F211" s="207" t="s">
        <v>960</v>
      </c>
      <c r="G211" s="205"/>
      <c r="H211" s="208">
        <v>314</v>
      </c>
      <c r="I211" s="209"/>
      <c r="J211" s="205"/>
      <c r="K211" s="205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217</v>
      </c>
      <c r="AU211" s="214" t="s">
        <v>21</v>
      </c>
      <c r="AV211" s="12" t="s">
        <v>21</v>
      </c>
      <c r="AW211" s="12" t="s">
        <v>39</v>
      </c>
      <c r="AX211" s="12" t="s">
        <v>86</v>
      </c>
      <c r="AY211" s="214" t="s">
        <v>138</v>
      </c>
    </row>
    <row r="212" spans="2:65" s="1" customFormat="1" ht="16.5" customHeight="1">
      <c r="B212" s="35"/>
      <c r="C212" s="226" t="s">
        <v>481</v>
      </c>
      <c r="D212" s="226" t="s">
        <v>273</v>
      </c>
      <c r="E212" s="227" t="s">
        <v>961</v>
      </c>
      <c r="F212" s="228" t="s">
        <v>962</v>
      </c>
      <c r="G212" s="229" t="s">
        <v>224</v>
      </c>
      <c r="H212" s="230">
        <v>157</v>
      </c>
      <c r="I212" s="231"/>
      <c r="J212" s="232">
        <f>ROUND(I212*H212,2)</f>
        <v>0</v>
      </c>
      <c r="K212" s="228" t="s">
        <v>32</v>
      </c>
      <c r="L212" s="233"/>
      <c r="M212" s="234" t="s">
        <v>32</v>
      </c>
      <c r="N212" s="235" t="s">
        <v>49</v>
      </c>
      <c r="O212" s="61"/>
      <c r="P212" s="192">
        <f>O212*H212</f>
        <v>0</v>
      </c>
      <c r="Q212" s="192">
        <v>6.78</v>
      </c>
      <c r="R212" s="192">
        <f>Q212*H212</f>
        <v>1064.46</v>
      </c>
      <c r="S212" s="192">
        <v>0</v>
      </c>
      <c r="T212" s="193">
        <f>S212*H212</f>
        <v>0</v>
      </c>
      <c r="AR212" s="17" t="s">
        <v>171</v>
      </c>
      <c r="AT212" s="17" t="s">
        <v>273</v>
      </c>
      <c r="AU212" s="17" t="s">
        <v>21</v>
      </c>
      <c r="AY212" s="17" t="s">
        <v>138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7" t="s">
        <v>86</v>
      </c>
      <c r="BK212" s="194">
        <f>ROUND(I212*H212,2)</f>
        <v>0</v>
      </c>
      <c r="BL212" s="17" t="s">
        <v>156</v>
      </c>
      <c r="BM212" s="17" t="s">
        <v>963</v>
      </c>
    </row>
    <row r="213" spans="2:65" s="12" customFormat="1" ht="11.25">
      <c r="B213" s="204"/>
      <c r="C213" s="205"/>
      <c r="D213" s="195" t="s">
        <v>217</v>
      </c>
      <c r="E213" s="206" t="s">
        <v>32</v>
      </c>
      <c r="F213" s="207" t="s">
        <v>964</v>
      </c>
      <c r="G213" s="205"/>
      <c r="H213" s="208">
        <v>157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217</v>
      </c>
      <c r="AU213" s="214" t="s">
        <v>21</v>
      </c>
      <c r="AV213" s="12" t="s">
        <v>21</v>
      </c>
      <c r="AW213" s="12" t="s">
        <v>39</v>
      </c>
      <c r="AX213" s="12" t="s">
        <v>86</v>
      </c>
      <c r="AY213" s="214" t="s">
        <v>138</v>
      </c>
    </row>
    <row r="214" spans="2:65" s="1" customFormat="1" ht="22.5" customHeight="1">
      <c r="B214" s="35"/>
      <c r="C214" s="183" t="s">
        <v>486</v>
      </c>
      <c r="D214" s="183" t="s">
        <v>141</v>
      </c>
      <c r="E214" s="184" t="s">
        <v>965</v>
      </c>
      <c r="F214" s="185" t="s">
        <v>966</v>
      </c>
      <c r="G214" s="186" t="s">
        <v>231</v>
      </c>
      <c r="H214" s="187">
        <v>16</v>
      </c>
      <c r="I214" s="188"/>
      <c r="J214" s="189">
        <f>ROUND(I214*H214,2)</f>
        <v>0</v>
      </c>
      <c r="K214" s="185" t="s">
        <v>215</v>
      </c>
      <c r="L214" s="39"/>
      <c r="M214" s="190" t="s">
        <v>32</v>
      </c>
      <c r="N214" s="191" t="s">
        <v>49</v>
      </c>
      <c r="O214" s="61"/>
      <c r="P214" s="192">
        <f>O214*H214</f>
        <v>0</v>
      </c>
      <c r="Q214" s="192">
        <v>2.7399999999999998E-3</v>
      </c>
      <c r="R214" s="192">
        <f>Q214*H214</f>
        <v>4.3839999999999997E-2</v>
      </c>
      <c r="S214" s="192">
        <v>0</v>
      </c>
      <c r="T214" s="193">
        <f>S214*H214</f>
        <v>0</v>
      </c>
      <c r="AR214" s="17" t="s">
        <v>156</v>
      </c>
      <c r="AT214" s="17" t="s">
        <v>141</v>
      </c>
      <c r="AU214" s="17" t="s">
        <v>21</v>
      </c>
      <c r="AY214" s="17" t="s">
        <v>138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7" t="s">
        <v>86</v>
      </c>
      <c r="BK214" s="194">
        <f>ROUND(I214*H214,2)</f>
        <v>0</v>
      </c>
      <c r="BL214" s="17" t="s">
        <v>156</v>
      </c>
      <c r="BM214" s="17" t="s">
        <v>967</v>
      </c>
    </row>
    <row r="215" spans="2:65" s="12" customFormat="1" ht="11.25">
      <c r="B215" s="204"/>
      <c r="C215" s="205"/>
      <c r="D215" s="195" t="s">
        <v>217</v>
      </c>
      <c r="E215" s="206" t="s">
        <v>32</v>
      </c>
      <c r="F215" s="207" t="s">
        <v>968</v>
      </c>
      <c r="G215" s="205"/>
      <c r="H215" s="208">
        <v>16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217</v>
      </c>
      <c r="AU215" s="214" t="s">
        <v>21</v>
      </c>
      <c r="AV215" s="12" t="s">
        <v>21</v>
      </c>
      <c r="AW215" s="12" t="s">
        <v>39</v>
      </c>
      <c r="AX215" s="12" t="s">
        <v>86</v>
      </c>
      <c r="AY215" s="214" t="s">
        <v>138</v>
      </c>
    </row>
    <row r="216" spans="2:65" s="1" customFormat="1" ht="22.5" customHeight="1">
      <c r="B216" s="35"/>
      <c r="C216" s="183" t="s">
        <v>492</v>
      </c>
      <c r="D216" s="183" t="s">
        <v>141</v>
      </c>
      <c r="E216" s="184" t="s">
        <v>969</v>
      </c>
      <c r="F216" s="185" t="s">
        <v>970</v>
      </c>
      <c r="G216" s="186" t="s">
        <v>245</v>
      </c>
      <c r="H216" s="187">
        <v>8.6999999999999993</v>
      </c>
      <c r="I216" s="188"/>
      <c r="J216" s="189">
        <f>ROUND(I216*H216,2)</f>
        <v>0</v>
      </c>
      <c r="K216" s="185" t="s">
        <v>215</v>
      </c>
      <c r="L216" s="39"/>
      <c r="M216" s="190" t="s">
        <v>32</v>
      </c>
      <c r="N216" s="191" t="s">
        <v>49</v>
      </c>
      <c r="O216" s="61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AR216" s="17" t="s">
        <v>156</v>
      </c>
      <c r="AT216" s="17" t="s">
        <v>141</v>
      </c>
      <c r="AU216" s="17" t="s">
        <v>21</v>
      </c>
      <c r="AY216" s="17" t="s">
        <v>138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7" t="s">
        <v>86</v>
      </c>
      <c r="BK216" s="194">
        <f>ROUND(I216*H216,2)</f>
        <v>0</v>
      </c>
      <c r="BL216" s="17" t="s">
        <v>156</v>
      </c>
      <c r="BM216" s="17" t="s">
        <v>971</v>
      </c>
    </row>
    <row r="217" spans="2:65" s="12" customFormat="1" ht="11.25">
      <c r="B217" s="204"/>
      <c r="C217" s="205"/>
      <c r="D217" s="195" t="s">
        <v>217</v>
      </c>
      <c r="E217" s="206" t="s">
        <v>32</v>
      </c>
      <c r="F217" s="207" t="s">
        <v>972</v>
      </c>
      <c r="G217" s="205"/>
      <c r="H217" s="208">
        <v>8.6999999999999993</v>
      </c>
      <c r="I217" s="209"/>
      <c r="J217" s="205"/>
      <c r="K217" s="205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217</v>
      </c>
      <c r="AU217" s="214" t="s">
        <v>21</v>
      </c>
      <c r="AV217" s="12" t="s">
        <v>21</v>
      </c>
      <c r="AW217" s="12" t="s">
        <v>39</v>
      </c>
      <c r="AX217" s="12" t="s">
        <v>86</v>
      </c>
      <c r="AY217" s="214" t="s">
        <v>138</v>
      </c>
    </row>
    <row r="218" spans="2:65" s="1" customFormat="1" ht="22.5" customHeight="1">
      <c r="B218" s="35"/>
      <c r="C218" s="183" t="s">
        <v>496</v>
      </c>
      <c r="D218" s="183" t="s">
        <v>141</v>
      </c>
      <c r="E218" s="184" t="s">
        <v>973</v>
      </c>
      <c r="F218" s="185" t="s">
        <v>974</v>
      </c>
      <c r="G218" s="186" t="s">
        <v>245</v>
      </c>
      <c r="H218" s="187">
        <v>72</v>
      </c>
      <c r="I218" s="188"/>
      <c r="J218" s="189">
        <f>ROUND(I218*H218,2)</f>
        <v>0</v>
      </c>
      <c r="K218" s="185" t="s">
        <v>215</v>
      </c>
      <c r="L218" s="39"/>
      <c r="M218" s="190" t="s">
        <v>32</v>
      </c>
      <c r="N218" s="191" t="s">
        <v>49</v>
      </c>
      <c r="O218" s="61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AR218" s="17" t="s">
        <v>156</v>
      </c>
      <c r="AT218" s="17" t="s">
        <v>141</v>
      </c>
      <c r="AU218" s="17" t="s">
        <v>21</v>
      </c>
      <c r="AY218" s="17" t="s">
        <v>138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7" t="s">
        <v>86</v>
      </c>
      <c r="BK218" s="194">
        <f>ROUND(I218*H218,2)</f>
        <v>0</v>
      </c>
      <c r="BL218" s="17" t="s">
        <v>156</v>
      </c>
      <c r="BM218" s="17" t="s">
        <v>975</v>
      </c>
    </row>
    <row r="219" spans="2:65" s="12" customFormat="1" ht="11.25">
      <c r="B219" s="204"/>
      <c r="C219" s="205"/>
      <c r="D219" s="195" t="s">
        <v>217</v>
      </c>
      <c r="E219" s="206" t="s">
        <v>32</v>
      </c>
      <c r="F219" s="207" t="s">
        <v>976</v>
      </c>
      <c r="G219" s="205"/>
      <c r="H219" s="208">
        <v>72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217</v>
      </c>
      <c r="AU219" s="214" t="s">
        <v>21</v>
      </c>
      <c r="AV219" s="12" t="s">
        <v>21</v>
      </c>
      <c r="AW219" s="12" t="s">
        <v>39</v>
      </c>
      <c r="AX219" s="12" t="s">
        <v>86</v>
      </c>
      <c r="AY219" s="214" t="s">
        <v>138</v>
      </c>
    </row>
    <row r="220" spans="2:65" s="1" customFormat="1" ht="16.5" customHeight="1">
      <c r="B220" s="35"/>
      <c r="C220" s="183" t="s">
        <v>501</v>
      </c>
      <c r="D220" s="183" t="s">
        <v>141</v>
      </c>
      <c r="E220" s="184" t="s">
        <v>977</v>
      </c>
      <c r="F220" s="185" t="s">
        <v>978</v>
      </c>
      <c r="G220" s="186" t="s">
        <v>224</v>
      </c>
      <c r="H220" s="187">
        <v>6</v>
      </c>
      <c r="I220" s="188"/>
      <c r="J220" s="189">
        <f>ROUND(I220*H220,2)</f>
        <v>0</v>
      </c>
      <c r="K220" s="185" t="s">
        <v>215</v>
      </c>
      <c r="L220" s="39"/>
      <c r="M220" s="190" t="s">
        <v>32</v>
      </c>
      <c r="N220" s="191" t="s">
        <v>49</v>
      </c>
      <c r="O220" s="61"/>
      <c r="P220" s="192">
        <f>O220*H220</f>
        <v>0</v>
      </c>
      <c r="Q220" s="192">
        <v>1.1469999999999999E-2</v>
      </c>
      <c r="R220" s="192">
        <f>Q220*H220</f>
        <v>6.8819999999999992E-2</v>
      </c>
      <c r="S220" s="192">
        <v>0</v>
      </c>
      <c r="T220" s="193">
        <f>S220*H220</f>
        <v>0</v>
      </c>
      <c r="AR220" s="17" t="s">
        <v>156</v>
      </c>
      <c r="AT220" s="17" t="s">
        <v>141</v>
      </c>
      <c r="AU220" s="17" t="s">
        <v>21</v>
      </c>
      <c r="AY220" s="17" t="s">
        <v>138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7" t="s">
        <v>86</v>
      </c>
      <c r="BK220" s="194">
        <f>ROUND(I220*H220,2)</f>
        <v>0</v>
      </c>
      <c r="BL220" s="17" t="s">
        <v>156</v>
      </c>
      <c r="BM220" s="17" t="s">
        <v>979</v>
      </c>
    </row>
    <row r="221" spans="2:65" s="1" customFormat="1" ht="16.5" customHeight="1">
      <c r="B221" s="35"/>
      <c r="C221" s="226" t="s">
        <v>506</v>
      </c>
      <c r="D221" s="226" t="s">
        <v>273</v>
      </c>
      <c r="E221" s="227" t="s">
        <v>980</v>
      </c>
      <c r="F221" s="228" t="s">
        <v>981</v>
      </c>
      <c r="G221" s="229" t="s">
        <v>224</v>
      </c>
      <c r="H221" s="230">
        <v>6</v>
      </c>
      <c r="I221" s="231"/>
      <c r="J221" s="232">
        <f>ROUND(I221*H221,2)</f>
        <v>0</v>
      </c>
      <c r="K221" s="228" t="s">
        <v>215</v>
      </c>
      <c r="L221" s="233"/>
      <c r="M221" s="234" t="s">
        <v>32</v>
      </c>
      <c r="N221" s="235" t="s">
        <v>49</v>
      </c>
      <c r="O221" s="61"/>
      <c r="P221" s="192">
        <f>O221*H221</f>
        <v>0</v>
      </c>
      <c r="Q221" s="192">
        <v>0.39600000000000002</v>
      </c>
      <c r="R221" s="192">
        <f>Q221*H221</f>
        <v>2.3760000000000003</v>
      </c>
      <c r="S221" s="192">
        <v>0</v>
      </c>
      <c r="T221" s="193">
        <f>S221*H221</f>
        <v>0</v>
      </c>
      <c r="AR221" s="17" t="s">
        <v>171</v>
      </c>
      <c r="AT221" s="17" t="s">
        <v>273</v>
      </c>
      <c r="AU221" s="17" t="s">
        <v>21</v>
      </c>
      <c r="AY221" s="17" t="s">
        <v>138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17" t="s">
        <v>86</v>
      </c>
      <c r="BK221" s="194">
        <f>ROUND(I221*H221,2)</f>
        <v>0</v>
      </c>
      <c r="BL221" s="17" t="s">
        <v>156</v>
      </c>
      <c r="BM221" s="17" t="s">
        <v>982</v>
      </c>
    </row>
    <row r="222" spans="2:65" s="1" customFormat="1" ht="19.5">
      <c r="B222" s="35"/>
      <c r="C222" s="36"/>
      <c r="D222" s="195" t="s">
        <v>185</v>
      </c>
      <c r="E222" s="36"/>
      <c r="F222" s="196" t="s">
        <v>983</v>
      </c>
      <c r="G222" s="36"/>
      <c r="H222" s="36"/>
      <c r="I222" s="113"/>
      <c r="J222" s="36"/>
      <c r="K222" s="36"/>
      <c r="L222" s="39"/>
      <c r="M222" s="197"/>
      <c r="N222" s="61"/>
      <c r="O222" s="61"/>
      <c r="P222" s="61"/>
      <c r="Q222" s="61"/>
      <c r="R222" s="61"/>
      <c r="S222" s="61"/>
      <c r="T222" s="62"/>
      <c r="AT222" s="17" t="s">
        <v>185</v>
      </c>
      <c r="AU222" s="17" t="s">
        <v>21</v>
      </c>
    </row>
    <row r="223" spans="2:65" s="1" customFormat="1" ht="16.5" customHeight="1">
      <c r="B223" s="35"/>
      <c r="C223" s="183" t="s">
        <v>512</v>
      </c>
      <c r="D223" s="183" t="s">
        <v>141</v>
      </c>
      <c r="E223" s="184" t="s">
        <v>984</v>
      </c>
      <c r="F223" s="185" t="s">
        <v>985</v>
      </c>
      <c r="G223" s="186" t="s">
        <v>224</v>
      </c>
      <c r="H223" s="187">
        <v>8</v>
      </c>
      <c r="I223" s="188"/>
      <c r="J223" s="189">
        <f>ROUND(I223*H223,2)</f>
        <v>0</v>
      </c>
      <c r="K223" s="185" t="s">
        <v>215</v>
      </c>
      <c r="L223" s="39"/>
      <c r="M223" s="190" t="s">
        <v>32</v>
      </c>
      <c r="N223" s="191" t="s">
        <v>49</v>
      </c>
      <c r="O223" s="61"/>
      <c r="P223" s="192">
        <f>O223*H223</f>
        <v>0</v>
      </c>
      <c r="Q223" s="192">
        <v>0.34089999999999998</v>
      </c>
      <c r="R223" s="192">
        <f>Q223*H223</f>
        <v>2.7271999999999998</v>
      </c>
      <c r="S223" s="192">
        <v>0</v>
      </c>
      <c r="T223" s="193">
        <f>S223*H223</f>
        <v>0</v>
      </c>
      <c r="AR223" s="17" t="s">
        <v>156</v>
      </c>
      <c r="AT223" s="17" t="s">
        <v>141</v>
      </c>
      <c r="AU223" s="17" t="s">
        <v>21</v>
      </c>
      <c r="AY223" s="17" t="s">
        <v>138</v>
      </c>
      <c r="BE223" s="194">
        <f>IF(N223="základní",J223,0)</f>
        <v>0</v>
      </c>
      <c r="BF223" s="194">
        <f>IF(N223="snížená",J223,0)</f>
        <v>0</v>
      </c>
      <c r="BG223" s="194">
        <f>IF(N223="zákl. přenesená",J223,0)</f>
        <v>0</v>
      </c>
      <c r="BH223" s="194">
        <f>IF(N223="sníž. přenesená",J223,0)</f>
        <v>0</v>
      </c>
      <c r="BI223" s="194">
        <f>IF(N223="nulová",J223,0)</f>
        <v>0</v>
      </c>
      <c r="BJ223" s="17" t="s">
        <v>86</v>
      </c>
      <c r="BK223" s="194">
        <f>ROUND(I223*H223,2)</f>
        <v>0</v>
      </c>
      <c r="BL223" s="17" t="s">
        <v>156</v>
      </c>
      <c r="BM223" s="17" t="s">
        <v>986</v>
      </c>
    </row>
    <row r="224" spans="2:65" s="1" customFormat="1" ht="19.5">
      <c r="B224" s="35"/>
      <c r="C224" s="36"/>
      <c r="D224" s="195" t="s">
        <v>185</v>
      </c>
      <c r="E224" s="36"/>
      <c r="F224" s="196" t="s">
        <v>987</v>
      </c>
      <c r="G224" s="36"/>
      <c r="H224" s="36"/>
      <c r="I224" s="113"/>
      <c r="J224" s="36"/>
      <c r="K224" s="36"/>
      <c r="L224" s="39"/>
      <c r="M224" s="197"/>
      <c r="N224" s="61"/>
      <c r="O224" s="61"/>
      <c r="P224" s="61"/>
      <c r="Q224" s="61"/>
      <c r="R224" s="61"/>
      <c r="S224" s="61"/>
      <c r="T224" s="62"/>
      <c r="AT224" s="17" t="s">
        <v>185</v>
      </c>
      <c r="AU224" s="17" t="s">
        <v>21</v>
      </c>
    </row>
    <row r="225" spans="2:65" s="1" customFormat="1" ht="16.5" customHeight="1">
      <c r="B225" s="35"/>
      <c r="C225" s="226" t="s">
        <v>516</v>
      </c>
      <c r="D225" s="226" t="s">
        <v>273</v>
      </c>
      <c r="E225" s="227" t="s">
        <v>988</v>
      </c>
      <c r="F225" s="228" t="s">
        <v>989</v>
      </c>
      <c r="G225" s="229" t="s">
        <v>224</v>
      </c>
      <c r="H225" s="230">
        <v>8</v>
      </c>
      <c r="I225" s="231"/>
      <c r="J225" s="232">
        <f t="shared" ref="J225:J232" si="10">ROUND(I225*H225,2)</f>
        <v>0</v>
      </c>
      <c r="K225" s="228" t="s">
        <v>32</v>
      </c>
      <c r="L225" s="233"/>
      <c r="M225" s="234" t="s">
        <v>32</v>
      </c>
      <c r="N225" s="235" t="s">
        <v>49</v>
      </c>
      <c r="O225" s="61"/>
      <c r="P225" s="192">
        <f t="shared" ref="P225:P232" si="11">O225*H225</f>
        <v>0</v>
      </c>
      <c r="Q225" s="192">
        <v>7.0000000000000007E-2</v>
      </c>
      <c r="R225" s="192">
        <f t="shared" ref="R225:R232" si="12">Q225*H225</f>
        <v>0.56000000000000005</v>
      </c>
      <c r="S225" s="192">
        <v>0</v>
      </c>
      <c r="T225" s="193">
        <f t="shared" ref="T225:T232" si="13">S225*H225</f>
        <v>0</v>
      </c>
      <c r="AR225" s="17" t="s">
        <v>171</v>
      </c>
      <c r="AT225" s="17" t="s">
        <v>273</v>
      </c>
      <c r="AU225" s="17" t="s">
        <v>21</v>
      </c>
      <c r="AY225" s="17" t="s">
        <v>138</v>
      </c>
      <c r="BE225" s="194">
        <f t="shared" ref="BE225:BE232" si="14">IF(N225="základní",J225,0)</f>
        <v>0</v>
      </c>
      <c r="BF225" s="194">
        <f t="shared" ref="BF225:BF232" si="15">IF(N225="snížená",J225,0)</f>
        <v>0</v>
      </c>
      <c r="BG225" s="194">
        <f t="shared" ref="BG225:BG232" si="16">IF(N225="zákl. přenesená",J225,0)</f>
        <v>0</v>
      </c>
      <c r="BH225" s="194">
        <f t="shared" ref="BH225:BH232" si="17">IF(N225="sníž. přenesená",J225,0)</f>
        <v>0</v>
      </c>
      <c r="BI225" s="194">
        <f t="shared" ref="BI225:BI232" si="18">IF(N225="nulová",J225,0)</f>
        <v>0</v>
      </c>
      <c r="BJ225" s="17" t="s">
        <v>86</v>
      </c>
      <c r="BK225" s="194">
        <f t="shared" ref="BK225:BK232" si="19">ROUND(I225*H225,2)</f>
        <v>0</v>
      </c>
      <c r="BL225" s="17" t="s">
        <v>156</v>
      </c>
      <c r="BM225" s="17" t="s">
        <v>990</v>
      </c>
    </row>
    <row r="226" spans="2:65" s="1" customFormat="1" ht="16.5" customHeight="1">
      <c r="B226" s="35"/>
      <c r="C226" s="226" t="s">
        <v>522</v>
      </c>
      <c r="D226" s="226" t="s">
        <v>273</v>
      </c>
      <c r="E226" s="227" t="s">
        <v>991</v>
      </c>
      <c r="F226" s="228" t="s">
        <v>992</v>
      </c>
      <c r="G226" s="229" t="s">
        <v>224</v>
      </c>
      <c r="H226" s="230">
        <v>8</v>
      </c>
      <c r="I226" s="231"/>
      <c r="J226" s="232">
        <f t="shared" si="10"/>
        <v>0</v>
      </c>
      <c r="K226" s="228" t="s">
        <v>32</v>
      </c>
      <c r="L226" s="233"/>
      <c r="M226" s="234" t="s">
        <v>32</v>
      </c>
      <c r="N226" s="235" t="s">
        <v>49</v>
      </c>
      <c r="O226" s="61"/>
      <c r="P226" s="192">
        <f t="shared" si="11"/>
        <v>0</v>
      </c>
      <c r="Q226" s="192">
        <v>0.45</v>
      </c>
      <c r="R226" s="192">
        <f t="shared" si="12"/>
        <v>3.6</v>
      </c>
      <c r="S226" s="192">
        <v>0</v>
      </c>
      <c r="T226" s="193">
        <f t="shared" si="13"/>
        <v>0</v>
      </c>
      <c r="AR226" s="17" t="s">
        <v>171</v>
      </c>
      <c r="AT226" s="17" t="s">
        <v>273</v>
      </c>
      <c r="AU226" s="17" t="s">
        <v>21</v>
      </c>
      <c r="AY226" s="17" t="s">
        <v>138</v>
      </c>
      <c r="BE226" s="194">
        <f t="shared" si="14"/>
        <v>0</v>
      </c>
      <c r="BF226" s="194">
        <f t="shared" si="15"/>
        <v>0</v>
      </c>
      <c r="BG226" s="194">
        <f t="shared" si="16"/>
        <v>0</v>
      </c>
      <c r="BH226" s="194">
        <f t="shared" si="17"/>
        <v>0</v>
      </c>
      <c r="BI226" s="194">
        <f t="shared" si="18"/>
        <v>0</v>
      </c>
      <c r="BJ226" s="17" t="s">
        <v>86</v>
      </c>
      <c r="BK226" s="194">
        <f t="shared" si="19"/>
        <v>0</v>
      </c>
      <c r="BL226" s="17" t="s">
        <v>156</v>
      </c>
      <c r="BM226" s="17" t="s">
        <v>993</v>
      </c>
    </row>
    <row r="227" spans="2:65" s="1" customFormat="1" ht="16.5" customHeight="1">
      <c r="B227" s="35"/>
      <c r="C227" s="226" t="s">
        <v>526</v>
      </c>
      <c r="D227" s="226" t="s">
        <v>273</v>
      </c>
      <c r="E227" s="227" t="s">
        <v>994</v>
      </c>
      <c r="F227" s="228" t="s">
        <v>995</v>
      </c>
      <c r="G227" s="229" t="s">
        <v>224</v>
      </c>
      <c r="H227" s="230">
        <v>8</v>
      </c>
      <c r="I227" s="231"/>
      <c r="J227" s="232">
        <f t="shared" si="10"/>
        <v>0</v>
      </c>
      <c r="K227" s="228" t="s">
        <v>145</v>
      </c>
      <c r="L227" s="233"/>
      <c r="M227" s="234" t="s">
        <v>32</v>
      </c>
      <c r="N227" s="235" t="s">
        <v>49</v>
      </c>
      <c r="O227" s="61"/>
      <c r="P227" s="192">
        <f t="shared" si="11"/>
        <v>0</v>
      </c>
      <c r="Q227" s="192">
        <v>4.2999999999999997E-2</v>
      </c>
      <c r="R227" s="192">
        <f t="shared" si="12"/>
        <v>0.34399999999999997</v>
      </c>
      <c r="S227" s="192">
        <v>0</v>
      </c>
      <c r="T227" s="193">
        <f t="shared" si="13"/>
        <v>0</v>
      </c>
      <c r="AR227" s="17" t="s">
        <v>171</v>
      </c>
      <c r="AT227" s="17" t="s">
        <v>273</v>
      </c>
      <c r="AU227" s="17" t="s">
        <v>21</v>
      </c>
      <c r="AY227" s="17" t="s">
        <v>138</v>
      </c>
      <c r="BE227" s="194">
        <f t="shared" si="14"/>
        <v>0</v>
      </c>
      <c r="BF227" s="194">
        <f t="shared" si="15"/>
        <v>0</v>
      </c>
      <c r="BG227" s="194">
        <f t="shared" si="16"/>
        <v>0</v>
      </c>
      <c r="BH227" s="194">
        <f t="shared" si="17"/>
        <v>0</v>
      </c>
      <c r="BI227" s="194">
        <f t="shared" si="18"/>
        <v>0</v>
      </c>
      <c r="BJ227" s="17" t="s">
        <v>86</v>
      </c>
      <c r="BK227" s="194">
        <f t="shared" si="19"/>
        <v>0</v>
      </c>
      <c r="BL227" s="17" t="s">
        <v>156</v>
      </c>
      <c r="BM227" s="17" t="s">
        <v>996</v>
      </c>
    </row>
    <row r="228" spans="2:65" s="1" customFormat="1" ht="16.5" customHeight="1">
      <c r="B228" s="35"/>
      <c r="C228" s="226" t="s">
        <v>531</v>
      </c>
      <c r="D228" s="226" t="s">
        <v>273</v>
      </c>
      <c r="E228" s="227" t="s">
        <v>997</v>
      </c>
      <c r="F228" s="228" t="s">
        <v>998</v>
      </c>
      <c r="G228" s="229" t="s">
        <v>224</v>
      </c>
      <c r="H228" s="230">
        <v>8</v>
      </c>
      <c r="I228" s="231"/>
      <c r="J228" s="232">
        <f t="shared" si="10"/>
        <v>0</v>
      </c>
      <c r="K228" s="228" t="s">
        <v>215</v>
      </c>
      <c r="L228" s="233"/>
      <c r="M228" s="234" t="s">
        <v>32</v>
      </c>
      <c r="N228" s="235" t="s">
        <v>49</v>
      </c>
      <c r="O228" s="61"/>
      <c r="P228" s="192">
        <f t="shared" si="11"/>
        <v>0</v>
      </c>
      <c r="Q228" s="192">
        <v>0.17</v>
      </c>
      <c r="R228" s="192">
        <f t="shared" si="12"/>
        <v>1.36</v>
      </c>
      <c r="S228" s="192">
        <v>0</v>
      </c>
      <c r="T228" s="193">
        <f t="shared" si="13"/>
        <v>0</v>
      </c>
      <c r="AR228" s="17" t="s">
        <v>171</v>
      </c>
      <c r="AT228" s="17" t="s">
        <v>273</v>
      </c>
      <c r="AU228" s="17" t="s">
        <v>21</v>
      </c>
      <c r="AY228" s="17" t="s">
        <v>138</v>
      </c>
      <c r="BE228" s="194">
        <f t="shared" si="14"/>
        <v>0</v>
      </c>
      <c r="BF228" s="194">
        <f t="shared" si="15"/>
        <v>0</v>
      </c>
      <c r="BG228" s="194">
        <f t="shared" si="16"/>
        <v>0</v>
      </c>
      <c r="BH228" s="194">
        <f t="shared" si="17"/>
        <v>0</v>
      </c>
      <c r="BI228" s="194">
        <f t="shared" si="18"/>
        <v>0</v>
      </c>
      <c r="BJ228" s="17" t="s">
        <v>86</v>
      </c>
      <c r="BK228" s="194">
        <f t="shared" si="19"/>
        <v>0</v>
      </c>
      <c r="BL228" s="17" t="s">
        <v>156</v>
      </c>
      <c r="BM228" s="17" t="s">
        <v>999</v>
      </c>
    </row>
    <row r="229" spans="2:65" s="1" customFormat="1" ht="16.5" customHeight="1">
      <c r="B229" s="35"/>
      <c r="C229" s="226" t="s">
        <v>537</v>
      </c>
      <c r="D229" s="226" t="s">
        <v>273</v>
      </c>
      <c r="E229" s="227" t="s">
        <v>1000</v>
      </c>
      <c r="F229" s="228" t="s">
        <v>1001</v>
      </c>
      <c r="G229" s="229" t="s">
        <v>224</v>
      </c>
      <c r="H229" s="230">
        <v>8</v>
      </c>
      <c r="I229" s="231"/>
      <c r="J229" s="232">
        <f t="shared" si="10"/>
        <v>0</v>
      </c>
      <c r="K229" s="228" t="s">
        <v>215</v>
      </c>
      <c r="L229" s="233"/>
      <c r="M229" s="234" t="s">
        <v>32</v>
      </c>
      <c r="N229" s="235" t="s">
        <v>49</v>
      </c>
      <c r="O229" s="61"/>
      <c r="P229" s="192">
        <f t="shared" si="11"/>
        <v>0</v>
      </c>
      <c r="Q229" s="192">
        <v>4.0000000000000001E-3</v>
      </c>
      <c r="R229" s="192">
        <f t="shared" si="12"/>
        <v>3.2000000000000001E-2</v>
      </c>
      <c r="S229" s="192">
        <v>0</v>
      </c>
      <c r="T229" s="193">
        <f t="shared" si="13"/>
        <v>0</v>
      </c>
      <c r="AR229" s="17" t="s">
        <v>171</v>
      </c>
      <c r="AT229" s="17" t="s">
        <v>273</v>
      </c>
      <c r="AU229" s="17" t="s">
        <v>21</v>
      </c>
      <c r="AY229" s="17" t="s">
        <v>138</v>
      </c>
      <c r="BE229" s="194">
        <f t="shared" si="14"/>
        <v>0</v>
      </c>
      <c r="BF229" s="194">
        <f t="shared" si="15"/>
        <v>0</v>
      </c>
      <c r="BG229" s="194">
        <f t="shared" si="16"/>
        <v>0</v>
      </c>
      <c r="BH229" s="194">
        <f t="shared" si="17"/>
        <v>0</v>
      </c>
      <c r="BI229" s="194">
        <f t="shared" si="18"/>
        <v>0</v>
      </c>
      <c r="BJ229" s="17" t="s">
        <v>86</v>
      </c>
      <c r="BK229" s="194">
        <f t="shared" si="19"/>
        <v>0</v>
      </c>
      <c r="BL229" s="17" t="s">
        <v>156</v>
      </c>
      <c r="BM229" s="17" t="s">
        <v>1002</v>
      </c>
    </row>
    <row r="230" spans="2:65" s="1" customFormat="1" ht="16.5" customHeight="1">
      <c r="B230" s="35"/>
      <c r="C230" s="226" t="s">
        <v>545</v>
      </c>
      <c r="D230" s="226" t="s">
        <v>273</v>
      </c>
      <c r="E230" s="227" t="s">
        <v>1003</v>
      </c>
      <c r="F230" s="228" t="s">
        <v>1004</v>
      </c>
      <c r="G230" s="229" t="s">
        <v>224</v>
      </c>
      <c r="H230" s="230">
        <v>8</v>
      </c>
      <c r="I230" s="231"/>
      <c r="J230" s="232">
        <f t="shared" si="10"/>
        <v>0</v>
      </c>
      <c r="K230" s="228" t="s">
        <v>32</v>
      </c>
      <c r="L230" s="233"/>
      <c r="M230" s="234" t="s">
        <v>32</v>
      </c>
      <c r="N230" s="235" t="s">
        <v>49</v>
      </c>
      <c r="O230" s="61"/>
      <c r="P230" s="192">
        <f t="shared" si="11"/>
        <v>0</v>
      </c>
      <c r="Q230" s="192">
        <v>0</v>
      </c>
      <c r="R230" s="192">
        <f t="shared" si="12"/>
        <v>0</v>
      </c>
      <c r="S230" s="192">
        <v>0</v>
      </c>
      <c r="T230" s="193">
        <f t="shared" si="13"/>
        <v>0</v>
      </c>
      <c r="AR230" s="17" t="s">
        <v>171</v>
      </c>
      <c r="AT230" s="17" t="s">
        <v>273</v>
      </c>
      <c r="AU230" s="17" t="s">
        <v>21</v>
      </c>
      <c r="AY230" s="17" t="s">
        <v>138</v>
      </c>
      <c r="BE230" s="194">
        <f t="shared" si="14"/>
        <v>0</v>
      </c>
      <c r="BF230" s="194">
        <f t="shared" si="15"/>
        <v>0</v>
      </c>
      <c r="BG230" s="194">
        <f t="shared" si="16"/>
        <v>0</v>
      </c>
      <c r="BH230" s="194">
        <f t="shared" si="17"/>
        <v>0</v>
      </c>
      <c r="BI230" s="194">
        <f t="shared" si="18"/>
        <v>0</v>
      </c>
      <c r="BJ230" s="17" t="s">
        <v>86</v>
      </c>
      <c r="BK230" s="194">
        <f t="shared" si="19"/>
        <v>0</v>
      </c>
      <c r="BL230" s="17" t="s">
        <v>156</v>
      </c>
      <c r="BM230" s="17" t="s">
        <v>1005</v>
      </c>
    </row>
    <row r="231" spans="2:65" s="1" customFormat="1" ht="16.5" customHeight="1">
      <c r="B231" s="35"/>
      <c r="C231" s="183" t="s">
        <v>810</v>
      </c>
      <c r="D231" s="183" t="s">
        <v>141</v>
      </c>
      <c r="E231" s="184" t="s">
        <v>1006</v>
      </c>
      <c r="F231" s="185" t="s">
        <v>1007</v>
      </c>
      <c r="G231" s="186" t="s">
        <v>224</v>
      </c>
      <c r="H231" s="187">
        <v>6</v>
      </c>
      <c r="I231" s="188"/>
      <c r="J231" s="189">
        <f t="shared" si="10"/>
        <v>0</v>
      </c>
      <c r="K231" s="185" t="s">
        <v>215</v>
      </c>
      <c r="L231" s="39"/>
      <c r="M231" s="190" t="s">
        <v>32</v>
      </c>
      <c r="N231" s="191" t="s">
        <v>49</v>
      </c>
      <c r="O231" s="61"/>
      <c r="P231" s="192">
        <f t="shared" si="11"/>
        <v>0</v>
      </c>
      <c r="Q231" s="192">
        <v>0.21734000000000001</v>
      </c>
      <c r="R231" s="192">
        <f t="shared" si="12"/>
        <v>1.3040400000000001</v>
      </c>
      <c r="S231" s="192">
        <v>0</v>
      </c>
      <c r="T231" s="193">
        <f t="shared" si="13"/>
        <v>0</v>
      </c>
      <c r="AR231" s="17" t="s">
        <v>156</v>
      </c>
      <c r="AT231" s="17" t="s">
        <v>141</v>
      </c>
      <c r="AU231" s="17" t="s">
        <v>21</v>
      </c>
      <c r="AY231" s="17" t="s">
        <v>138</v>
      </c>
      <c r="BE231" s="194">
        <f t="shared" si="14"/>
        <v>0</v>
      </c>
      <c r="BF231" s="194">
        <f t="shared" si="15"/>
        <v>0</v>
      </c>
      <c r="BG231" s="194">
        <f t="shared" si="16"/>
        <v>0</v>
      </c>
      <c r="BH231" s="194">
        <f t="shared" si="17"/>
        <v>0</v>
      </c>
      <c r="BI231" s="194">
        <f t="shared" si="18"/>
        <v>0</v>
      </c>
      <c r="BJ231" s="17" t="s">
        <v>86</v>
      </c>
      <c r="BK231" s="194">
        <f t="shared" si="19"/>
        <v>0</v>
      </c>
      <c r="BL231" s="17" t="s">
        <v>156</v>
      </c>
      <c r="BM231" s="17" t="s">
        <v>1008</v>
      </c>
    </row>
    <row r="232" spans="2:65" s="1" customFormat="1" ht="16.5" customHeight="1">
      <c r="B232" s="35"/>
      <c r="C232" s="226" t="s">
        <v>813</v>
      </c>
      <c r="D232" s="226" t="s">
        <v>273</v>
      </c>
      <c r="E232" s="227" t="s">
        <v>1009</v>
      </c>
      <c r="F232" s="228" t="s">
        <v>1010</v>
      </c>
      <c r="G232" s="229" t="s">
        <v>224</v>
      </c>
      <c r="H232" s="230">
        <v>6</v>
      </c>
      <c r="I232" s="231"/>
      <c r="J232" s="232">
        <f t="shared" si="10"/>
        <v>0</v>
      </c>
      <c r="K232" s="228" t="s">
        <v>215</v>
      </c>
      <c r="L232" s="233"/>
      <c r="M232" s="234" t="s">
        <v>32</v>
      </c>
      <c r="N232" s="235" t="s">
        <v>49</v>
      </c>
      <c r="O232" s="61"/>
      <c r="P232" s="192">
        <f t="shared" si="11"/>
        <v>0</v>
      </c>
      <c r="Q232" s="192">
        <v>2.5000000000000001E-2</v>
      </c>
      <c r="R232" s="192">
        <f t="shared" si="12"/>
        <v>0.15000000000000002</v>
      </c>
      <c r="S232" s="192">
        <v>0</v>
      </c>
      <c r="T232" s="193">
        <f t="shared" si="13"/>
        <v>0</v>
      </c>
      <c r="AR232" s="17" t="s">
        <v>171</v>
      </c>
      <c r="AT232" s="17" t="s">
        <v>273</v>
      </c>
      <c r="AU232" s="17" t="s">
        <v>21</v>
      </c>
      <c r="AY232" s="17" t="s">
        <v>138</v>
      </c>
      <c r="BE232" s="194">
        <f t="shared" si="14"/>
        <v>0</v>
      </c>
      <c r="BF232" s="194">
        <f t="shared" si="15"/>
        <v>0</v>
      </c>
      <c r="BG232" s="194">
        <f t="shared" si="16"/>
        <v>0</v>
      </c>
      <c r="BH232" s="194">
        <f t="shared" si="17"/>
        <v>0</v>
      </c>
      <c r="BI232" s="194">
        <f t="shared" si="18"/>
        <v>0</v>
      </c>
      <c r="BJ232" s="17" t="s">
        <v>86</v>
      </c>
      <c r="BK232" s="194">
        <f t="shared" si="19"/>
        <v>0</v>
      </c>
      <c r="BL232" s="17" t="s">
        <v>156</v>
      </c>
      <c r="BM232" s="17" t="s">
        <v>1011</v>
      </c>
    </row>
    <row r="233" spans="2:65" s="1" customFormat="1" ht="19.5">
      <c r="B233" s="35"/>
      <c r="C233" s="36"/>
      <c r="D233" s="195" t="s">
        <v>185</v>
      </c>
      <c r="E233" s="36"/>
      <c r="F233" s="196" t="s">
        <v>1012</v>
      </c>
      <c r="G233" s="36"/>
      <c r="H233" s="36"/>
      <c r="I233" s="113"/>
      <c r="J233" s="36"/>
      <c r="K233" s="36"/>
      <c r="L233" s="39"/>
      <c r="M233" s="197"/>
      <c r="N233" s="61"/>
      <c r="O233" s="61"/>
      <c r="P233" s="61"/>
      <c r="Q233" s="61"/>
      <c r="R233" s="61"/>
      <c r="S233" s="61"/>
      <c r="T233" s="62"/>
      <c r="AT233" s="17" t="s">
        <v>185</v>
      </c>
      <c r="AU233" s="17" t="s">
        <v>21</v>
      </c>
    </row>
    <row r="234" spans="2:65" s="1" customFormat="1" ht="16.5" customHeight="1">
      <c r="B234" s="35"/>
      <c r="C234" s="183" t="s">
        <v>815</v>
      </c>
      <c r="D234" s="183" t="s">
        <v>141</v>
      </c>
      <c r="E234" s="184" t="s">
        <v>1013</v>
      </c>
      <c r="F234" s="185" t="s">
        <v>1014</v>
      </c>
      <c r="G234" s="186" t="s">
        <v>245</v>
      </c>
      <c r="H234" s="187">
        <v>241.1</v>
      </c>
      <c r="I234" s="188"/>
      <c r="J234" s="189">
        <f>ROUND(I234*H234,2)</f>
        <v>0</v>
      </c>
      <c r="K234" s="185" t="s">
        <v>215</v>
      </c>
      <c r="L234" s="39"/>
      <c r="M234" s="190" t="s">
        <v>32</v>
      </c>
      <c r="N234" s="191" t="s">
        <v>49</v>
      </c>
      <c r="O234" s="61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17" t="s">
        <v>156</v>
      </c>
      <c r="AT234" s="17" t="s">
        <v>141</v>
      </c>
      <c r="AU234" s="17" t="s">
        <v>21</v>
      </c>
      <c r="AY234" s="17" t="s">
        <v>138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7" t="s">
        <v>86</v>
      </c>
      <c r="BK234" s="194">
        <f>ROUND(I234*H234,2)</f>
        <v>0</v>
      </c>
      <c r="BL234" s="17" t="s">
        <v>156</v>
      </c>
      <c r="BM234" s="17" t="s">
        <v>1015</v>
      </c>
    </row>
    <row r="235" spans="2:65" s="12" customFormat="1" ht="11.25">
      <c r="B235" s="204"/>
      <c r="C235" s="205"/>
      <c r="D235" s="195" t="s">
        <v>217</v>
      </c>
      <c r="E235" s="206" t="s">
        <v>32</v>
      </c>
      <c r="F235" s="207" t="s">
        <v>1016</v>
      </c>
      <c r="G235" s="205"/>
      <c r="H235" s="208">
        <v>241.1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217</v>
      </c>
      <c r="AU235" s="214" t="s">
        <v>21</v>
      </c>
      <c r="AV235" s="12" t="s">
        <v>21</v>
      </c>
      <c r="AW235" s="12" t="s">
        <v>39</v>
      </c>
      <c r="AX235" s="12" t="s">
        <v>86</v>
      </c>
      <c r="AY235" s="214" t="s">
        <v>138</v>
      </c>
    </row>
    <row r="236" spans="2:65" s="1" customFormat="1" ht="16.5" customHeight="1">
      <c r="B236" s="35"/>
      <c r="C236" s="183" t="s">
        <v>817</v>
      </c>
      <c r="D236" s="183" t="s">
        <v>141</v>
      </c>
      <c r="E236" s="184" t="s">
        <v>1017</v>
      </c>
      <c r="F236" s="185" t="s">
        <v>1018</v>
      </c>
      <c r="G236" s="186" t="s">
        <v>214</v>
      </c>
      <c r="H236" s="187">
        <v>349.4</v>
      </c>
      <c r="I236" s="188"/>
      <c r="J236" s="189">
        <f>ROUND(I236*H236,2)</f>
        <v>0</v>
      </c>
      <c r="K236" s="185" t="s">
        <v>215</v>
      </c>
      <c r="L236" s="39"/>
      <c r="M236" s="190" t="s">
        <v>32</v>
      </c>
      <c r="N236" s="191" t="s">
        <v>49</v>
      </c>
      <c r="O236" s="61"/>
      <c r="P236" s="192">
        <f>O236*H236</f>
        <v>0</v>
      </c>
      <c r="Q236" s="192">
        <v>4.0200000000000001E-3</v>
      </c>
      <c r="R236" s="192">
        <f>Q236*H236</f>
        <v>1.4045879999999999</v>
      </c>
      <c r="S236" s="192">
        <v>0</v>
      </c>
      <c r="T236" s="193">
        <f>S236*H236</f>
        <v>0</v>
      </c>
      <c r="AR236" s="17" t="s">
        <v>156</v>
      </c>
      <c r="AT236" s="17" t="s">
        <v>141</v>
      </c>
      <c r="AU236" s="17" t="s">
        <v>21</v>
      </c>
      <c r="AY236" s="17" t="s">
        <v>138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7" t="s">
        <v>86</v>
      </c>
      <c r="BK236" s="194">
        <f>ROUND(I236*H236,2)</f>
        <v>0</v>
      </c>
      <c r="BL236" s="17" t="s">
        <v>156</v>
      </c>
      <c r="BM236" s="17" t="s">
        <v>1019</v>
      </c>
    </row>
    <row r="237" spans="2:65" s="12" customFormat="1" ht="11.25">
      <c r="B237" s="204"/>
      <c r="C237" s="205"/>
      <c r="D237" s="195" t="s">
        <v>217</v>
      </c>
      <c r="E237" s="206" t="s">
        <v>32</v>
      </c>
      <c r="F237" s="207" t="s">
        <v>1020</v>
      </c>
      <c r="G237" s="205"/>
      <c r="H237" s="208">
        <v>349.4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217</v>
      </c>
      <c r="AU237" s="214" t="s">
        <v>21</v>
      </c>
      <c r="AV237" s="12" t="s">
        <v>21</v>
      </c>
      <c r="AW237" s="12" t="s">
        <v>39</v>
      </c>
      <c r="AX237" s="12" t="s">
        <v>86</v>
      </c>
      <c r="AY237" s="214" t="s">
        <v>138</v>
      </c>
    </row>
    <row r="238" spans="2:65" s="1" customFormat="1" ht="16.5" customHeight="1">
      <c r="B238" s="35"/>
      <c r="C238" s="183" t="s">
        <v>819</v>
      </c>
      <c r="D238" s="183" t="s">
        <v>141</v>
      </c>
      <c r="E238" s="184" t="s">
        <v>1021</v>
      </c>
      <c r="F238" s="185" t="s">
        <v>1022</v>
      </c>
      <c r="G238" s="186" t="s">
        <v>224</v>
      </c>
      <c r="H238" s="187">
        <v>314</v>
      </c>
      <c r="I238" s="188"/>
      <c r="J238" s="189">
        <f>ROUND(I238*H238,2)</f>
        <v>0</v>
      </c>
      <c r="K238" s="185" t="s">
        <v>32</v>
      </c>
      <c r="L238" s="39"/>
      <c r="M238" s="190" t="s">
        <v>32</v>
      </c>
      <c r="N238" s="191" t="s">
        <v>49</v>
      </c>
      <c r="O238" s="61"/>
      <c r="P238" s="192">
        <f>O238*H238</f>
        <v>0</v>
      </c>
      <c r="Q238" s="192">
        <v>0.1</v>
      </c>
      <c r="R238" s="192">
        <f>Q238*H238</f>
        <v>31.400000000000002</v>
      </c>
      <c r="S238" s="192">
        <v>0</v>
      </c>
      <c r="T238" s="193">
        <f>S238*H238</f>
        <v>0</v>
      </c>
      <c r="AR238" s="17" t="s">
        <v>156</v>
      </c>
      <c r="AT238" s="17" t="s">
        <v>141</v>
      </c>
      <c r="AU238" s="17" t="s">
        <v>21</v>
      </c>
      <c r="AY238" s="17" t="s">
        <v>138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17" t="s">
        <v>86</v>
      </c>
      <c r="BK238" s="194">
        <f>ROUND(I238*H238,2)</f>
        <v>0</v>
      </c>
      <c r="BL238" s="17" t="s">
        <v>156</v>
      </c>
      <c r="BM238" s="17" t="s">
        <v>1023</v>
      </c>
    </row>
    <row r="239" spans="2:65" s="12" customFormat="1" ht="11.25">
      <c r="B239" s="204"/>
      <c r="C239" s="205"/>
      <c r="D239" s="195" t="s">
        <v>217</v>
      </c>
      <c r="E239" s="206" t="s">
        <v>32</v>
      </c>
      <c r="F239" s="207" t="s">
        <v>1024</v>
      </c>
      <c r="G239" s="205"/>
      <c r="H239" s="208">
        <v>314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217</v>
      </c>
      <c r="AU239" s="214" t="s">
        <v>21</v>
      </c>
      <c r="AV239" s="12" t="s">
        <v>21</v>
      </c>
      <c r="AW239" s="12" t="s">
        <v>39</v>
      </c>
      <c r="AX239" s="12" t="s">
        <v>86</v>
      </c>
      <c r="AY239" s="214" t="s">
        <v>138</v>
      </c>
    </row>
    <row r="240" spans="2:65" s="11" customFormat="1" ht="22.9" customHeight="1">
      <c r="B240" s="167"/>
      <c r="C240" s="168"/>
      <c r="D240" s="169" t="s">
        <v>77</v>
      </c>
      <c r="E240" s="181" t="s">
        <v>177</v>
      </c>
      <c r="F240" s="181" t="s">
        <v>511</v>
      </c>
      <c r="G240" s="168"/>
      <c r="H240" s="168"/>
      <c r="I240" s="171"/>
      <c r="J240" s="182">
        <f>BK240</f>
        <v>0</v>
      </c>
      <c r="K240" s="168"/>
      <c r="L240" s="173"/>
      <c r="M240" s="174"/>
      <c r="N240" s="175"/>
      <c r="O240" s="175"/>
      <c r="P240" s="176">
        <f>SUM(P241:P245)</f>
        <v>0</v>
      </c>
      <c r="Q240" s="175"/>
      <c r="R240" s="176">
        <f>SUM(R241:R245)</f>
        <v>120.31712</v>
      </c>
      <c r="S240" s="175"/>
      <c r="T240" s="177">
        <f>SUM(T241:T245)</f>
        <v>1.131</v>
      </c>
      <c r="AR240" s="178" t="s">
        <v>86</v>
      </c>
      <c r="AT240" s="179" t="s">
        <v>77</v>
      </c>
      <c r="AU240" s="179" t="s">
        <v>86</v>
      </c>
      <c r="AY240" s="178" t="s">
        <v>138</v>
      </c>
      <c r="BK240" s="180">
        <f>SUM(BK241:BK245)</f>
        <v>0</v>
      </c>
    </row>
    <row r="241" spans="2:65" s="1" customFormat="1" ht="22.5" customHeight="1">
      <c r="B241" s="35"/>
      <c r="C241" s="183" t="s">
        <v>821</v>
      </c>
      <c r="D241" s="183" t="s">
        <v>141</v>
      </c>
      <c r="E241" s="184" t="s">
        <v>1025</v>
      </c>
      <c r="F241" s="185" t="s">
        <v>1026</v>
      </c>
      <c r="G241" s="186" t="s">
        <v>231</v>
      </c>
      <c r="H241" s="187">
        <v>514</v>
      </c>
      <c r="I241" s="188"/>
      <c r="J241" s="189">
        <f>ROUND(I241*H241,2)</f>
        <v>0</v>
      </c>
      <c r="K241" s="185" t="s">
        <v>215</v>
      </c>
      <c r="L241" s="39"/>
      <c r="M241" s="190" t="s">
        <v>32</v>
      </c>
      <c r="N241" s="191" t="s">
        <v>49</v>
      </c>
      <c r="O241" s="61"/>
      <c r="P241" s="192">
        <f>O241*H241</f>
        <v>0</v>
      </c>
      <c r="Q241" s="192">
        <v>0.11808</v>
      </c>
      <c r="R241" s="192">
        <f>Q241*H241</f>
        <v>60.69312</v>
      </c>
      <c r="S241" s="192">
        <v>0</v>
      </c>
      <c r="T241" s="193">
        <f>S241*H241</f>
        <v>0</v>
      </c>
      <c r="AR241" s="17" t="s">
        <v>156</v>
      </c>
      <c r="AT241" s="17" t="s">
        <v>141</v>
      </c>
      <c r="AU241" s="17" t="s">
        <v>21</v>
      </c>
      <c r="AY241" s="17" t="s">
        <v>138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17" t="s">
        <v>86</v>
      </c>
      <c r="BK241" s="194">
        <f>ROUND(I241*H241,2)</f>
        <v>0</v>
      </c>
      <c r="BL241" s="17" t="s">
        <v>156</v>
      </c>
      <c r="BM241" s="17" t="s">
        <v>1027</v>
      </c>
    </row>
    <row r="242" spans="2:65" s="12" customFormat="1" ht="11.25">
      <c r="B242" s="204"/>
      <c r="C242" s="205"/>
      <c r="D242" s="195" t="s">
        <v>217</v>
      </c>
      <c r="E242" s="206" t="s">
        <v>32</v>
      </c>
      <c r="F242" s="207" t="s">
        <v>1028</v>
      </c>
      <c r="G242" s="205"/>
      <c r="H242" s="208">
        <v>514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217</v>
      </c>
      <c r="AU242" s="214" t="s">
        <v>21</v>
      </c>
      <c r="AV242" s="12" t="s">
        <v>21</v>
      </c>
      <c r="AW242" s="12" t="s">
        <v>39</v>
      </c>
      <c r="AX242" s="12" t="s">
        <v>86</v>
      </c>
      <c r="AY242" s="214" t="s">
        <v>138</v>
      </c>
    </row>
    <row r="243" spans="2:65" s="1" customFormat="1" ht="16.5" customHeight="1">
      <c r="B243" s="35"/>
      <c r="C243" s="226" t="s">
        <v>823</v>
      </c>
      <c r="D243" s="226" t="s">
        <v>273</v>
      </c>
      <c r="E243" s="227" t="s">
        <v>1029</v>
      </c>
      <c r="F243" s="228" t="s">
        <v>1030</v>
      </c>
      <c r="G243" s="229" t="s">
        <v>224</v>
      </c>
      <c r="H243" s="230">
        <v>1028</v>
      </c>
      <c r="I243" s="231"/>
      <c r="J243" s="232">
        <f>ROUND(I243*H243,2)</f>
        <v>0</v>
      </c>
      <c r="K243" s="228" t="s">
        <v>145</v>
      </c>
      <c r="L243" s="233"/>
      <c r="M243" s="234" t="s">
        <v>32</v>
      </c>
      <c r="N243" s="235" t="s">
        <v>49</v>
      </c>
      <c r="O243" s="61"/>
      <c r="P243" s="192">
        <f>O243*H243</f>
        <v>0</v>
      </c>
      <c r="Q243" s="192">
        <v>5.8000000000000003E-2</v>
      </c>
      <c r="R243" s="192">
        <f>Q243*H243</f>
        <v>59.624000000000002</v>
      </c>
      <c r="S243" s="192">
        <v>0</v>
      </c>
      <c r="T243" s="193">
        <f>S243*H243</f>
        <v>0</v>
      </c>
      <c r="AR243" s="17" t="s">
        <v>171</v>
      </c>
      <c r="AT243" s="17" t="s">
        <v>273</v>
      </c>
      <c r="AU243" s="17" t="s">
        <v>21</v>
      </c>
      <c r="AY243" s="17" t="s">
        <v>138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17" t="s">
        <v>86</v>
      </c>
      <c r="BK243" s="194">
        <f>ROUND(I243*H243,2)</f>
        <v>0</v>
      </c>
      <c r="BL243" s="17" t="s">
        <v>156</v>
      </c>
      <c r="BM243" s="17" t="s">
        <v>1031</v>
      </c>
    </row>
    <row r="244" spans="2:65" s="12" customFormat="1" ht="11.25">
      <c r="B244" s="204"/>
      <c r="C244" s="205"/>
      <c r="D244" s="195" t="s">
        <v>217</v>
      </c>
      <c r="E244" s="206" t="s">
        <v>32</v>
      </c>
      <c r="F244" s="207" t="s">
        <v>1032</v>
      </c>
      <c r="G244" s="205"/>
      <c r="H244" s="208">
        <v>1028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217</v>
      </c>
      <c r="AU244" s="214" t="s">
        <v>21</v>
      </c>
      <c r="AV244" s="12" t="s">
        <v>21</v>
      </c>
      <c r="AW244" s="12" t="s">
        <v>39</v>
      </c>
      <c r="AX244" s="12" t="s">
        <v>86</v>
      </c>
      <c r="AY244" s="214" t="s">
        <v>138</v>
      </c>
    </row>
    <row r="245" spans="2:65" s="1" customFormat="1" ht="16.5" customHeight="1">
      <c r="B245" s="35"/>
      <c r="C245" s="183" t="s">
        <v>827</v>
      </c>
      <c r="D245" s="183" t="s">
        <v>141</v>
      </c>
      <c r="E245" s="184" t="s">
        <v>824</v>
      </c>
      <c r="F245" s="185" t="s">
        <v>825</v>
      </c>
      <c r="G245" s="186" t="s">
        <v>231</v>
      </c>
      <c r="H245" s="187">
        <v>325</v>
      </c>
      <c r="I245" s="188"/>
      <c r="J245" s="189">
        <f>ROUND(I245*H245,2)</f>
        <v>0</v>
      </c>
      <c r="K245" s="185" t="s">
        <v>215</v>
      </c>
      <c r="L245" s="39"/>
      <c r="M245" s="190" t="s">
        <v>32</v>
      </c>
      <c r="N245" s="191" t="s">
        <v>49</v>
      </c>
      <c r="O245" s="61"/>
      <c r="P245" s="192">
        <f>O245*H245</f>
        <v>0</v>
      </c>
      <c r="Q245" s="192">
        <v>0</v>
      </c>
      <c r="R245" s="192">
        <f>Q245*H245</f>
        <v>0</v>
      </c>
      <c r="S245" s="192">
        <v>3.48E-3</v>
      </c>
      <c r="T245" s="193">
        <f>S245*H245</f>
        <v>1.131</v>
      </c>
      <c r="AR245" s="17" t="s">
        <v>156</v>
      </c>
      <c r="AT245" s="17" t="s">
        <v>141</v>
      </c>
      <c r="AU245" s="17" t="s">
        <v>21</v>
      </c>
      <c r="AY245" s="17" t="s">
        <v>138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17" t="s">
        <v>86</v>
      </c>
      <c r="BK245" s="194">
        <f>ROUND(I245*H245,2)</f>
        <v>0</v>
      </c>
      <c r="BL245" s="17" t="s">
        <v>156</v>
      </c>
      <c r="BM245" s="17" t="s">
        <v>1033</v>
      </c>
    </row>
    <row r="246" spans="2:65" s="11" customFormat="1" ht="22.9" customHeight="1">
      <c r="B246" s="167"/>
      <c r="C246" s="168"/>
      <c r="D246" s="169" t="s">
        <v>77</v>
      </c>
      <c r="E246" s="181" t="s">
        <v>520</v>
      </c>
      <c r="F246" s="181" t="s">
        <v>521</v>
      </c>
      <c r="G246" s="168"/>
      <c r="H246" s="168"/>
      <c r="I246" s="171"/>
      <c r="J246" s="182">
        <f>BK246</f>
        <v>0</v>
      </c>
      <c r="K246" s="168"/>
      <c r="L246" s="173"/>
      <c r="M246" s="174"/>
      <c r="N246" s="175"/>
      <c r="O246" s="175"/>
      <c r="P246" s="176">
        <f>SUM(P247:P250)</f>
        <v>0</v>
      </c>
      <c r="Q246" s="175"/>
      <c r="R246" s="176">
        <f>SUM(R247:R250)</f>
        <v>0</v>
      </c>
      <c r="S246" s="175"/>
      <c r="T246" s="177">
        <f>SUM(T247:T250)</f>
        <v>0</v>
      </c>
      <c r="AR246" s="178" t="s">
        <v>86</v>
      </c>
      <c r="AT246" s="179" t="s">
        <v>77</v>
      </c>
      <c r="AU246" s="179" t="s">
        <v>86</v>
      </c>
      <c r="AY246" s="178" t="s">
        <v>138</v>
      </c>
      <c r="BK246" s="180">
        <f>SUM(BK247:BK250)</f>
        <v>0</v>
      </c>
    </row>
    <row r="247" spans="2:65" s="1" customFormat="1" ht="22.5" customHeight="1">
      <c r="B247" s="35"/>
      <c r="C247" s="183" t="s">
        <v>829</v>
      </c>
      <c r="D247" s="183" t="s">
        <v>141</v>
      </c>
      <c r="E247" s="184" t="s">
        <v>523</v>
      </c>
      <c r="F247" s="185" t="s">
        <v>524</v>
      </c>
      <c r="G247" s="186" t="s">
        <v>276</v>
      </c>
      <c r="H247" s="187">
        <v>1.131</v>
      </c>
      <c r="I247" s="188"/>
      <c r="J247" s="189">
        <f>ROUND(I247*H247,2)</f>
        <v>0</v>
      </c>
      <c r="K247" s="185" t="s">
        <v>215</v>
      </c>
      <c r="L247" s="39"/>
      <c r="M247" s="190" t="s">
        <v>32</v>
      </c>
      <c r="N247" s="191" t="s">
        <v>49</v>
      </c>
      <c r="O247" s="61"/>
      <c r="P247" s="192">
        <f>O247*H247</f>
        <v>0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AR247" s="17" t="s">
        <v>156</v>
      </c>
      <c r="AT247" s="17" t="s">
        <v>141</v>
      </c>
      <c r="AU247" s="17" t="s">
        <v>21</v>
      </c>
      <c r="AY247" s="17" t="s">
        <v>138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17" t="s">
        <v>86</v>
      </c>
      <c r="BK247" s="194">
        <f>ROUND(I247*H247,2)</f>
        <v>0</v>
      </c>
      <c r="BL247" s="17" t="s">
        <v>156</v>
      </c>
      <c r="BM247" s="17" t="s">
        <v>1034</v>
      </c>
    </row>
    <row r="248" spans="2:65" s="1" customFormat="1" ht="22.5" customHeight="1">
      <c r="B248" s="35"/>
      <c r="C248" s="183" t="s">
        <v>832</v>
      </c>
      <c r="D248" s="183" t="s">
        <v>141</v>
      </c>
      <c r="E248" s="184" t="s">
        <v>527</v>
      </c>
      <c r="F248" s="185" t="s">
        <v>528</v>
      </c>
      <c r="G248" s="186" t="s">
        <v>276</v>
      </c>
      <c r="H248" s="187">
        <v>10.179</v>
      </c>
      <c r="I248" s="188"/>
      <c r="J248" s="189">
        <f>ROUND(I248*H248,2)</f>
        <v>0</v>
      </c>
      <c r="K248" s="185" t="s">
        <v>215</v>
      </c>
      <c r="L248" s="39"/>
      <c r="M248" s="190" t="s">
        <v>32</v>
      </c>
      <c r="N248" s="191" t="s">
        <v>49</v>
      </c>
      <c r="O248" s="61"/>
      <c r="P248" s="192">
        <f>O248*H248</f>
        <v>0</v>
      </c>
      <c r="Q248" s="192">
        <v>0</v>
      </c>
      <c r="R248" s="192">
        <f>Q248*H248</f>
        <v>0</v>
      </c>
      <c r="S248" s="192">
        <v>0</v>
      </c>
      <c r="T248" s="193">
        <f>S248*H248</f>
        <v>0</v>
      </c>
      <c r="AR248" s="17" t="s">
        <v>156</v>
      </c>
      <c r="AT248" s="17" t="s">
        <v>141</v>
      </c>
      <c r="AU248" s="17" t="s">
        <v>21</v>
      </c>
      <c r="AY248" s="17" t="s">
        <v>138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7" t="s">
        <v>86</v>
      </c>
      <c r="BK248" s="194">
        <f>ROUND(I248*H248,2)</f>
        <v>0</v>
      </c>
      <c r="BL248" s="17" t="s">
        <v>156</v>
      </c>
      <c r="BM248" s="17" t="s">
        <v>1035</v>
      </c>
    </row>
    <row r="249" spans="2:65" s="12" customFormat="1" ht="11.25">
      <c r="B249" s="204"/>
      <c r="C249" s="205"/>
      <c r="D249" s="195" t="s">
        <v>217</v>
      </c>
      <c r="E249" s="206" t="s">
        <v>32</v>
      </c>
      <c r="F249" s="207" t="s">
        <v>1036</v>
      </c>
      <c r="G249" s="205"/>
      <c r="H249" s="208">
        <v>10.179</v>
      </c>
      <c r="I249" s="209"/>
      <c r="J249" s="205"/>
      <c r="K249" s="205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217</v>
      </c>
      <c r="AU249" s="214" t="s">
        <v>21</v>
      </c>
      <c r="AV249" s="12" t="s">
        <v>21</v>
      </c>
      <c r="AW249" s="12" t="s">
        <v>39</v>
      </c>
      <c r="AX249" s="12" t="s">
        <v>86</v>
      </c>
      <c r="AY249" s="214" t="s">
        <v>138</v>
      </c>
    </row>
    <row r="250" spans="2:65" s="1" customFormat="1" ht="22.5" customHeight="1">
      <c r="B250" s="35"/>
      <c r="C250" s="183" t="s">
        <v>834</v>
      </c>
      <c r="D250" s="183" t="s">
        <v>141</v>
      </c>
      <c r="E250" s="184" t="s">
        <v>532</v>
      </c>
      <c r="F250" s="185" t="s">
        <v>533</v>
      </c>
      <c r="G250" s="186" t="s">
        <v>276</v>
      </c>
      <c r="H250" s="187">
        <v>1.131</v>
      </c>
      <c r="I250" s="188"/>
      <c r="J250" s="189">
        <f>ROUND(I250*H250,2)</f>
        <v>0</v>
      </c>
      <c r="K250" s="185" t="s">
        <v>215</v>
      </c>
      <c r="L250" s="39"/>
      <c r="M250" s="190" t="s">
        <v>32</v>
      </c>
      <c r="N250" s="191" t="s">
        <v>49</v>
      </c>
      <c r="O250" s="61"/>
      <c r="P250" s="192">
        <f>O250*H250</f>
        <v>0</v>
      </c>
      <c r="Q250" s="192">
        <v>0</v>
      </c>
      <c r="R250" s="192">
        <f>Q250*H250</f>
        <v>0</v>
      </c>
      <c r="S250" s="192">
        <v>0</v>
      </c>
      <c r="T250" s="193">
        <f>S250*H250</f>
        <v>0</v>
      </c>
      <c r="AR250" s="17" t="s">
        <v>156</v>
      </c>
      <c r="AT250" s="17" t="s">
        <v>141</v>
      </c>
      <c r="AU250" s="17" t="s">
        <v>21</v>
      </c>
      <c r="AY250" s="17" t="s">
        <v>138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7" t="s">
        <v>86</v>
      </c>
      <c r="BK250" s="194">
        <f>ROUND(I250*H250,2)</f>
        <v>0</v>
      </c>
      <c r="BL250" s="17" t="s">
        <v>156</v>
      </c>
      <c r="BM250" s="17" t="s">
        <v>1037</v>
      </c>
    </row>
    <row r="251" spans="2:65" s="11" customFormat="1" ht="22.9" customHeight="1">
      <c r="B251" s="167"/>
      <c r="C251" s="168"/>
      <c r="D251" s="169" t="s">
        <v>77</v>
      </c>
      <c r="E251" s="181" t="s">
        <v>535</v>
      </c>
      <c r="F251" s="181" t="s">
        <v>536</v>
      </c>
      <c r="G251" s="168"/>
      <c r="H251" s="168"/>
      <c r="I251" s="171"/>
      <c r="J251" s="182">
        <f>BK251</f>
        <v>0</v>
      </c>
      <c r="K251" s="168"/>
      <c r="L251" s="173"/>
      <c r="M251" s="174"/>
      <c r="N251" s="175"/>
      <c r="O251" s="175"/>
      <c r="P251" s="176">
        <f>P252</f>
        <v>0</v>
      </c>
      <c r="Q251" s="175"/>
      <c r="R251" s="176">
        <f>R252</f>
        <v>0</v>
      </c>
      <c r="S251" s="175"/>
      <c r="T251" s="177">
        <f>T252</f>
        <v>0</v>
      </c>
      <c r="AR251" s="178" t="s">
        <v>86</v>
      </c>
      <c r="AT251" s="179" t="s">
        <v>77</v>
      </c>
      <c r="AU251" s="179" t="s">
        <v>86</v>
      </c>
      <c r="AY251" s="178" t="s">
        <v>138</v>
      </c>
      <c r="BK251" s="180">
        <f>BK252</f>
        <v>0</v>
      </c>
    </row>
    <row r="252" spans="2:65" s="1" customFormat="1" ht="16.5" customHeight="1">
      <c r="B252" s="35"/>
      <c r="C252" s="183" t="s">
        <v>836</v>
      </c>
      <c r="D252" s="183" t="s">
        <v>141</v>
      </c>
      <c r="E252" s="184" t="s">
        <v>538</v>
      </c>
      <c r="F252" s="185" t="s">
        <v>539</v>
      </c>
      <c r="G252" s="186" t="s">
        <v>276</v>
      </c>
      <c r="H252" s="187">
        <v>1277.24</v>
      </c>
      <c r="I252" s="188"/>
      <c r="J252" s="189">
        <f>ROUND(I252*H252,2)</f>
        <v>0</v>
      </c>
      <c r="K252" s="185" t="s">
        <v>215</v>
      </c>
      <c r="L252" s="39"/>
      <c r="M252" s="190" t="s">
        <v>32</v>
      </c>
      <c r="N252" s="191" t="s">
        <v>49</v>
      </c>
      <c r="O252" s="61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AR252" s="17" t="s">
        <v>156</v>
      </c>
      <c r="AT252" s="17" t="s">
        <v>141</v>
      </c>
      <c r="AU252" s="17" t="s">
        <v>21</v>
      </c>
      <c r="AY252" s="17" t="s">
        <v>138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7" t="s">
        <v>86</v>
      </c>
      <c r="BK252" s="194">
        <f>ROUND(I252*H252,2)</f>
        <v>0</v>
      </c>
      <c r="BL252" s="17" t="s">
        <v>156</v>
      </c>
      <c r="BM252" s="17" t="s">
        <v>1038</v>
      </c>
    </row>
    <row r="253" spans="2:65" s="11" customFormat="1" ht="25.9" customHeight="1">
      <c r="B253" s="167"/>
      <c r="C253" s="168"/>
      <c r="D253" s="169" t="s">
        <v>77</v>
      </c>
      <c r="E253" s="170" t="s">
        <v>541</v>
      </c>
      <c r="F253" s="170" t="s">
        <v>542</v>
      </c>
      <c r="G253" s="168"/>
      <c r="H253" s="168"/>
      <c r="I253" s="171"/>
      <c r="J253" s="172">
        <f>BK253</f>
        <v>0</v>
      </c>
      <c r="K253" s="168"/>
      <c r="L253" s="173"/>
      <c r="M253" s="174"/>
      <c r="N253" s="175"/>
      <c r="O253" s="175"/>
      <c r="P253" s="176">
        <f>P254</f>
        <v>0</v>
      </c>
      <c r="Q253" s="175"/>
      <c r="R253" s="176">
        <f>R254</f>
        <v>0</v>
      </c>
      <c r="S253" s="175"/>
      <c r="T253" s="177">
        <f>T254</f>
        <v>0</v>
      </c>
      <c r="AR253" s="178" t="s">
        <v>21</v>
      </c>
      <c r="AT253" s="179" t="s">
        <v>77</v>
      </c>
      <c r="AU253" s="179" t="s">
        <v>78</v>
      </c>
      <c r="AY253" s="178" t="s">
        <v>138</v>
      </c>
      <c r="BK253" s="180">
        <f>BK254</f>
        <v>0</v>
      </c>
    </row>
    <row r="254" spans="2:65" s="11" customFormat="1" ht="22.9" customHeight="1">
      <c r="B254" s="167"/>
      <c r="C254" s="168"/>
      <c r="D254" s="169" t="s">
        <v>77</v>
      </c>
      <c r="E254" s="181" t="s">
        <v>543</v>
      </c>
      <c r="F254" s="181" t="s">
        <v>544</v>
      </c>
      <c r="G254" s="168"/>
      <c r="H254" s="168"/>
      <c r="I254" s="171"/>
      <c r="J254" s="182">
        <f>BK254</f>
        <v>0</v>
      </c>
      <c r="K254" s="168"/>
      <c r="L254" s="173"/>
      <c r="M254" s="174"/>
      <c r="N254" s="175"/>
      <c r="O254" s="175"/>
      <c r="P254" s="176">
        <f>SUM(P255:P256)</f>
        <v>0</v>
      </c>
      <c r="Q254" s="175"/>
      <c r="R254" s="176">
        <f>SUM(R255:R256)</f>
        <v>0</v>
      </c>
      <c r="S254" s="175"/>
      <c r="T254" s="177">
        <f>SUM(T255:T256)</f>
        <v>0</v>
      </c>
      <c r="AR254" s="178" t="s">
        <v>21</v>
      </c>
      <c r="AT254" s="179" t="s">
        <v>77</v>
      </c>
      <c r="AU254" s="179" t="s">
        <v>86</v>
      </c>
      <c r="AY254" s="178" t="s">
        <v>138</v>
      </c>
      <c r="BK254" s="180">
        <f>SUM(BK255:BK256)</f>
        <v>0</v>
      </c>
    </row>
    <row r="255" spans="2:65" s="1" customFormat="1" ht="16.5" customHeight="1">
      <c r="B255" s="35"/>
      <c r="C255" s="183" t="s">
        <v>1039</v>
      </c>
      <c r="D255" s="183" t="s">
        <v>141</v>
      </c>
      <c r="E255" s="184" t="s">
        <v>1040</v>
      </c>
      <c r="F255" s="185" t="s">
        <v>1041</v>
      </c>
      <c r="G255" s="186" t="s">
        <v>144</v>
      </c>
      <c r="H255" s="187">
        <v>1</v>
      </c>
      <c r="I255" s="188"/>
      <c r="J255" s="189">
        <f>ROUND(I255*H255,2)</f>
        <v>0</v>
      </c>
      <c r="K255" s="185" t="s">
        <v>32</v>
      </c>
      <c r="L255" s="39"/>
      <c r="M255" s="190" t="s">
        <v>32</v>
      </c>
      <c r="N255" s="191" t="s">
        <v>49</v>
      </c>
      <c r="O255" s="61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AR255" s="17" t="s">
        <v>282</v>
      </c>
      <c r="AT255" s="17" t="s">
        <v>141</v>
      </c>
      <c r="AU255" s="17" t="s">
        <v>21</v>
      </c>
      <c r="AY255" s="17" t="s">
        <v>138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17" t="s">
        <v>86</v>
      </c>
      <c r="BK255" s="194">
        <f>ROUND(I255*H255,2)</f>
        <v>0</v>
      </c>
      <c r="BL255" s="17" t="s">
        <v>282</v>
      </c>
      <c r="BM255" s="17" t="s">
        <v>1042</v>
      </c>
    </row>
    <row r="256" spans="2:65" s="1" customFormat="1" ht="19.5">
      <c r="B256" s="35"/>
      <c r="C256" s="36"/>
      <c r="D256" s="195" t="s">
        <v>185</v>
      </c>
      <c r="E256" s="36"/>
      <c r="F256" s="196" t="s">
        <v>1043</v>
      </c>
      <c r="G256" s="36"/>
      <c r="H256" s="36"/>
      <c r="I256" s="113"/>
      <c r="J256" s="36"/>
      <c r="K256" s="36"/>
      <c r="L256" s="39"/>
      <c r="M256" s="253"/>
      <c r="N256" s="200"/>
      <c r="O256" s="200"/>
      <c r="P256" s="200"/>
      <c r="Q256" s="200"/>
      <c r="R256" s="200"/>
      <c r="S256" s="200"/>
      <c r="T256" s="254"/>
      <c r="AT256" s="17" t="s">
        <v>185</v>
      </c>
      <c r="AU256" s="17" t="s">
        <v>21</v>
      </c>
    </row>
    <row r="257" spans="2:12" s="1" customFormat="1" ht="6.95" customHeight="1">
      <c r="B257" s="47"/>
      <c r="C257" s="48"/>
      <c r="D257" s="48"/>
      <c r="E257" s="48"/>
      <c r="F257" s="48"/>
      <c r="G257" s="48"/>
      <c r="H257" s="48"/>
      <c r="I257" s="135"/>
      <c r="J257" s="48"/>
      <c r="K257" s="48"/>
      <c r="L257" s="39"/>
    </row>
  </sheetData>
  <sheetProtection algorithmName="SHA-512" hashValue="HLoiIMNYWk+kvv9QEZnXAYoYUYOI4Tj3B37mF63CtFq1IzOqDiaP2rFvpNa4EUNL+CjiOIa7OBsMzYQ33PVJ1w==" saltValue="yxccaBUqk/LehD3z9/LdDX5s3pJ7+BB1cd01yn2/a1FVHObyR0zSBBL20AiwP7Z3VmTtT4b+hh1ISOggbe3PbQ==" spinCount="100000" sheet="1" objects="1" scenarios="1" formatColumns="0" formatRows="0" autoFilter="0"/>
  <autoFilter ref="C95:K256" xr:uid="{00000000-0009-0000-0000-000005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rintOptions horizontalCentered="1"/>
  <pageMargins left="0.39370078740157483" right="0.39370078740157483" top="0.39370078740157483" bottom="0.39370078740157483" header="0" footer="0"/>
  <pageSetup paperSize="9" scale="87" fitToHeight="100" orientation="landscape" blackAndWhite="1" r:id="rId1"/>
  <headerFooter>
    <oddFooter>&amp;CStrana &amp;P z &amp;N&amp;R&amp;A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9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7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7" t="s">
        <v>108</v>
      </c>
      <c r="AZ2" s="203" t="s">
        <v>191</v>
      </c>
      <c r="BA2" s="203" t="s">
        <v>32</v>
      </c>
      <c r="BB2" s="203" t="s">
        <v>32</v>
      </c>
      <c r="BC2" s="203" t="s">
        <v>1044</v>
      </c>
      <c r="BD2" s="203" t="s">
        <v>21</v>
      </c>
    </row>
    <row r="3" spans="2:5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21</v>
      </c>
    </row>
    <row r="4" spans="2:56" ht="24.95" customHeight="1">
      <c r="B4" s="20"/>
      <c r="D4" s="111" t="s">
        <v>112</v>
      </c>
      <c r="L4" s="20"/>
      <c r="M4" s="24" t="s">
        <v>10</v>
      </c>
      <c r="AT4" s="17" t="s">
        <v>4</v>
      </c>
    </row>
    <row r="5" spans="2:56" ht="6.95" customHeight="1">
      <c r="B5" s="20"/>
      <c r="L5" s="20"/>
    </row>
    <row r="6" spans="2:56" ht="12" customHeight="1">
      <c r="B6" s="20"/>
      <c r="D6" s="112" t="s">
        <v>16</v>
      </c>
      <c r="L6" s="20"/>
    </row>
    <row r="7" spans="2:56" ht="16.5" customHeight="1">
      <c r="B7" s="20"/>
      <c r="E7" s="376" t="str">
        <f>'Rekapitulace stavby'!K6</f>
        <v>Klobouky u Brna - úprava Klobouckého potoka</v>
      </c>
      <c r="F7" s="377"/>
      <c r="G7" s="377"/>
      <c r="H7" s="377"/>
      <c r="L7" s="20"/>
    </row>
    <row r="8" spans="2:56" s="1" customFormat="1" ht="12" customHeight="1">
      <c r="B8" s="39"/>
      <c r="D8" s="112" t="s">
        <v>113</v>
      </c>
      <c r="I8" s="113"/>
      <c r="L8" s="39"/>
    </row>
    <row r="9" spans="2:56" s="1" customFormat="1" ht="36.950000000000003" customHeight="1">
      <c r="B9" s="39"/>
      <c r="E9" s="378" t="s">
        <v>1045</v>
      </c>
      <c r="F9" s="379"/>
      <c r="G9" s="379"/>
      <c r="H9" s="379"/>
      <c r="I9" s="113"/>
      <c r="L9" s="39"/>
    </row>
    <row r="10" spans="2:56" s="1" customFormat="1" ht="11.25">
      <c r="B10" s="39"/>
      <c r="I10" s="113"/>
      <c r="L10" s="39"/>
    </row>
    <row r="11" spans="2:56" s="1" customFormat="1" ht="12" customHeight="1">
      <c r="B11" s="39"/>
      <c r="D11" s="112" t="s">
        <v>18</v>
      </c>
      <c r="F11" s="17" t="s">
        <v>19</v>
      </c>
      <c r="I11" s="114" t="s">
        <v>20</v>
      </c>
      <c r="J11" s="17" t="s">
        <v>32</v>
      </c>
      <c r="L11" s="39"/>
    </row>
    <row r="12" spans="2:56" s="1" customFormat="1" ht="12" customHeight="1">
      <c r="B12" s="39"/>
      <c r="D12" s="112" t="s">
        <v>22</v>
      </c>
      <c r="F12" s="17" t="s">
        <v>23</v>
      </c>
      <c r="I12" s="114" t="s">
        <v>24</v>
      </c>
      <c r="J12" s="115" t="str">
        <f>'Rekapitulace stavby'!AN8</f>
        <v>16. 5. 2017</v>
      </c>
      <c r="L12" s="39"/>
    </row>
    <row r="13" spans="2:56" s="1" customFormat="1" ht="10.9" customHeight="1">
      <c r="B13" s="39"/>
      <c r="I13" s="113"/>
      <c r="L13" s="39"/>
    </row>
    <row r="14" spans="2:56" s="1" customFormat="1" ht="12" customHeight="1">
      <c r="B14" s="39"/>
      <c r="D14" s="112" t="s">
        <v>30</v>
      </c>
      <c r="I14" s="114" t="s">
        <v>31</v>
      </c>
      <c r="J14" s="17" t="s">
        <v>32</v>
      </c>
      <c r="L14" s="39"/>
    </row>
    <row r="15" spans="2:56" s="1" customFormat="1" ht="18" customHeight="1">
      <c r="B15" s="39"/>
      <c r="E15" s="17" t="s">
        <v>33</v>
      </c>
      <c r="I15" s="114" t="s">
        <v>34</v>
      </c>
      <c r="J15" s="17" t="s">
        <v>32</v>
      </c>
      <c r="L15" s="39"/>
    </row>
    <row r="16" spans="2:56" s="1" customFormat="1" ht="6.95" customHeight="1">
      <c r="B16" s="39"/>
      <c r="I16" s="113"/>
      <c r="L16" s="39"/>
    </row>
    <row r="17" spans="2:12" s="1" customFormat="1" ht="12" customHeight="1">
      <c r="B17" s="39"/>
      <c r="D17" s="112" t="s">
        <v>35</v>
      </c>
      <c r="I17" s="114" t="s">
        <v>31</v>
      </c>
      <c r="J17" s="30" t="str">
        <f>'Rekapitulace stavby'!AN13</f>
        <v>Vyplň údaj</v>
      </c>
      <c r="L17" s="39"/>
    </row>
    <row r="18" spans="2:12" s="1" customFormat="1" ht="18" customHeight="1">
      <c r="B18" s="39"/>
      <c r="E18" s="380" t="str">
        <f>'Rekapitulace stavby'!E14</f>
        <v>Vyplň údaj</v>
      </c>
      <c r="F18" s="381"/>
      <c r="G18" s="381"/>
      <c r="H18" s="381"/>
      <c r="I18" s="114" t="s">
        <v>34</v>
      </c>
      <c r="J18" s="30" t="str">
        <f>'Rekapitulace stavby'!AN14</f>
        <v>Vyplň údaj</v>
      </c>
      <c r="L18" s="39"/>
    </row>
    <row r="19" spans="2:12" s="1" customFormat="1" ht="6.95" customHeight="1">
      <c r="B19" s="39"/>
      <c r="I19" s="113"/>
      <c r="L19" s="39"/>
    </row>
    <row r="20" spans="2:12" s="1" customFormat="1" ht="12" customHeight="1">
      <c r="B20" s="39"/>
      <c r="D20" s="112" t="s">
        <v>37</v>
      </c>
      <c r="I20" s="114" t="s">
        <v>31</v>
      </c>
      <c r="J20" s="17" t="s">
        <v>32</v>
      </c>
      <c r="L20" s="39"/>
    </row>
    <row r="21" spans="2:12" s="1" customFormat="1" ht="18" customHeight="1">
      <c r="B21" s="39"/>
      <c r="E21" s="17" t="s">
        <v>38</v>
      </c>
      <c r="I21" s="114" t="s">
        <v>34</v>
      </c>
      <c r="J21" s="17" t="s">
        <v>32</v>
      </c>
      <c r="L21" s="39"/>
    </row>
    <row r="22" spans="2:12" s="1" customFormat="1" ht="6.95" customHeight="1">
      <c r="B22" s="39"/>
      <c r="I22" s="113"/>
      <c r="L22" s="39"/>
    </row>
    <row r="23" spans="2:12" s="1" customFormat="1" ht="12" customHeight="1">
      <c r="B23" s="39"/>
      <c r="D23" s="112" t="s">
        <v>40</v>
      </c>
      <c r="I23" s="114" t="s">
        <v>31</v>
      </c>
      <c r="J23" s="17" t="str">
        <f>IF('Rekapitulace stavby'!AN19="","",'Rekapitulace stavby'!AN19)</f>
        <v/>
      </c>
      <c r="L23" s="39"/>
    </row>
    <row r="24" spans="2:12" s="1" customFormat="1" ht="18" customHeight="1">
      <c r="B24" s="39"/>
      <c r="E24" s="17" t="str">
        <f>IF('Rekapitulace stavby'!E20="","",'Rekapitulace stavby'!E20)</f>
        <v xml:space="preserve"> </v>
      </c>
      <c r="I24" s="114" t="s">
        <v>34</v>
      </c>
      <c r="J24" s="17" t="str">
        <f>IF('Rekapitulace stavby'!AN20="","",'Rekapitulace stavby'!AN20)</f>
        <v/>
      </c>
      <c r="L24" s="39"/>
    </row>
    <row r="25" spans="2:12" s="1" customFormat="1" ht="6.95" customHeight="1">
      <c r="B25" s="39"/>
      <c r="I25" s="113"/>
      <c r="L25" s="39"/>
    </row>
    <row r="26" spans="2:12" s="1" customFormat="1" ht="12" customHeight="1">
      <c r="B26" s="39"/>
      <c r="D26" s="112" t="s">
        <v>42</v>
      </c>
      <c r="I26" s="113"/>
      <c r="L26" s="39"/>
    </row>
    <row r="27" spans="2:12" s="7" customFormat="1" ht="16.5" customHeight="1">
      <c r="B27" s="116"/>
      <c r="E27" s="382" t="s">
        <v>32</v>
      </c>
      <c r="F27" s="382"/>
      <c r="G27" s="382"/>
      <c r="H27" s="382"/>
      <c r="I27" s="117"/>
      <c r="L27" s="116"/>
    </row>
    <row r="28" spans="2:12" s="1" customFormat="1" ht="6.95" customHeight="1">
      <c r="B28" s="39"/>
      <c r="I28" s="113"/>
      <c r="L28" s="39"/>
    </row>
    <row r="29" spans="2:12" s="1" customFormat="1" ht="6.95" customHeight="1">
      <c r="B29" s="39"/>
      <c r="D29" s="57"/>
      <c r="E29" s="57"/>
      <c r="F29" s="57"/>
      <c r="G29" s="57"/>
      <c r="H29" s="57"/>
      <c r="I29" s="118"/>
      <c r="J29" s="57"/>
      <c r="K29" s="57"/>
      <c r="L29" s="39"/>
    </row>
    <row r="30" spans="2:12" s="1" customFormat="1" ht="25.35" customHeight="1">
      <c r="B30" s="39"/>
      <c r="D30" s="119" t="s">
        <v>44</v>
      </c>
      <c r="I30" s="113"/>
      <c r="J30" s="120">
        <f>ROUND(J87, 2)</f>
        <v>0</v>
      </c>
      <c r="L30" s="39"/>
    </row>
    <row r="31" spans="2:12" s="1" customFormat="1" ht="6.95" customHeight="1">
      <c r="B31" s="39"/>
      <c r="D31" s="57"/>
      <c r="E31" s="57"/>
      <c r="F31" s="57"/>
      <c r="G31" s="57"/>
      <c r="H31" s="57"/>
      <c r="I31" s="118"/>
      <c r="J31" s="57"/>
      <c r="K31" s="57"/>
      <c r="L31" s="39"/>
    </row>
    <row r="32" spans="2:12" s="1" customFormat="1" ht="14.45" customHeight="1">
      <c r="B32" s="39"/>
      <c r="F32" s="121" t="s">
        <v>46</v>
      </c>
      <c r="I32" s="122" t="s">
        <v>45</v>
      </c>
      <c r="J32" s="121" t="s">
        <v>47</v>
      </c>
      <c r="L32" s="39"/>
    </row>
    <row r="33" spans="2:12" s="1" customFormat="1" ht="14.45" customHeight="1">
      <c r="B33" s="39"/>
      <c r="D33" s="112" t="s">
        <v>48</v>
      </c>
      <c r="E33" s="112" t="s">
        <v>49</v>
      </c>
      <c r="F33" s="123">
        <f>ROUND((SUM(BE87:BE191)),  2)</f>
        <v>0</v>
      </c>
      <c r="I33" s="124">
        <v>0.21</v>
      </c>
      <c r="J33" s="123">
        <f>ROUND(((SUM(BE87:BE191))*I33),  2)</f>
        <v>0</v>
      </c>
      <c r="L33" s="39"/>
    </row>
    <row r="34" spans="2:12" s="1" customFormat="1" ht="14.45" customHeight="1">
      <c r="B34" s="39"/>
      <c r="E34" s="112" t="s">
        <v>50</v>
      </c>
      <c r="F34" s="123">
        <f>ROUND((SUM(BF87:BF191)),  2)</f>
        <v>0</v>
      </c>
      <c r="I34" s="124">
        <v>0.15</v>
      </c>
      <c r="J34" s="123">
        <f>ROUND(((SUM(BF87:BF191))*I34),  2)</f>
        <v>0</v>
      </c>
      <c r="L34" s="39"/>
    </row>
    <row r="35" spans="2:12" s="1" customFormat="1" ht="14.45" hidden="1" customHeight="1">
      <c r="B35" s="39"/>
      <c r="E35" s="112" t="s">
        <v>51</v>
      </c>
      <c r="F35" s="123">
        <f>ROUND((SUM(BG87:BG191)),  2)</f>
        <v>0</v>
      </c>
      <c r="I35" s="124">
        <v>0.21</v>
      </c>
      <c r="J35" s="123">
        <f>0</f>
        <v>0</v>
      </c>
      <c r="L35" s="39"/>
    </row>
    <row r="36" spans="2:12" s="1" customFormat="1" ht="14.45" hidden="1" customHeight="1">
      <c r="B36" s="39"/>
      <c r="E36" s="112" t="s">
        <v>52</v>
      </c>
      <c r="F36" s="123">
        <f>ROUND((SUM(BH87:BH191)),  2)</f>
        <v>0</v>
      </c>
      <c r="I36" s="124">
        <v>0.15</v>
      </c>
      <c r="J36" s="123">
        <f>0</f>
        <v>0</v>
      </c>
      <c r="L36" s="39"/>
    </row>
    <row r="37" spans="2:12" s="1" customFormat="1" ht="14.45" hidden="1" customHeight="1">
      <c r="B37" s="39"/>
      <c r="E37" s="112" t="s">
        <v>53</v>
      </c>
      <c r="F37" s="123">
        <f>ROUND((SUM(BI87:BI191)),  2)</f>
        <v>0</v>
      </c>
      <c r="I37" s="124">
        <v>0</v>
      </c>
      <c r="J37" s="123">
        <f>0</f>
        <v>0</v>
      </c>
      <c r="L37" s="39"/>
    </row>
    <row r="38" spans="2:12" s="1" customFormat="1" ht="6.95" customHeight="1">
      <c r="B38" s="39"/>
      <c r="I38" s="113"/>
      <c r="L38" s="39"/>
    </row>
    <row r="39" spans="2:12" s="1" customFormat="1" ht="25.35" customHeight="1">
      <c r="B39" s="39"/>
      <c r="C39" s="125"/>
      <c r="D39" s="126" t="s">
        <v>54</v>
      </c>
      <c r="E39" s="127"/>
      <c r="F39" s="127"/>
      <c r="G39" s="128" t="s">
        <v>55</v>
      </c>
      <c r="H39" s="129" t="s">
        <v>56</v>
      </c>
      <c r="I39" s="130"/>
      <c r="J39" s="131">
        <f>SUM(J30:J37)</f>
        <v>0</v>
      </c>
      <c r="K39" s="132"/>
      <c r="L39" s="39"/>
    </row>
    <row r="40" spans="2:12" s="1" customFormat="1" ht="14.45" customHeight="1"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39"/>
    </row>
    <row r="44" spans="2:12" s="1" customFormat="1" ht="6.95" customHeight="1"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39"/>
    </row>
    <row r="45" spans="2:12" s="1" customFormat="1" ht="24.95" customHeight="1">
      <c r="B45" s="35"/>
      <c r="C45" s="23" t="s">
        <v>115</v>
      </c>
      <c r="D45" s="36"/>
      <c r="E45" s="36"/>
      <c r="F45" s="36"/>
      <c r="G45" s="36"/>
      <c r="H45" s="36"/>
      <c r="I45" s="113"/>
      <c r="J45" s="36"/>
      <c r="K45" s="36"/>
      <c r="L45" s="39"/>
    </row>
    <row r="46" spans="2:12" s="1" customFormat="1" ht="6.95" customHeight="1">
      <c r="B46" s="35"/>
      <c r="C46" s="36"/>
      <c r="D46" s="36"/>
      <c r="E46" s="36"/>
      <c r="F46" s="36"/>
      <c r="G46" s="36"/>
      <c r="H46" s="36"/>
      <c r="I46" s="113"/>
      <c r="J46" s="36"/>
      <c r="K46" s="36"/>
      <c r="L46" s="39"/>
    </row>
    <row r="47" spans="2:12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13"/>
      <c r="J47" s="36"/>
      <c r="K47" s="36"/>
      <c r="L47" s="39"/>
    </row>
    <row r="48" spans="2:12" s="1" customFormat="1" ht="16.5" customHeight="1">
      <c r="B48" s="35"/>
      <c r="C48" s="36"/>
      <c r="D48" s="36"/>
      <c r="E48" s="383" t="str">
        <f>E7</f>
        <v>Klobouky u Brna - úprava Klobouckého potoka</v>
      </c>
      <c r="F48" s="384"/>
      <c r="G48" s="384"/>
      <c r="H48" s="384"/>
      <c r="I48" s="113"/>
      <c r="J48" s="36"/>
      <c r="K48" s="36"/>
      <c r="L48" s="39"/>
    </row>
    <row r="49" spans="2:47" s="1" customFormat="1" ht="12" customHeight="1">
      <c r="B49" s="35"/>
      <c r="C49" s="29" t="s">
        <v>113</v>
      </c>
      <c r="D49" s="36"/>
      <c r="E49" s="36"/>
      <c r="F49" s="36"/>
      <c r="G49" s="36"/>
      <c r="H49" s="36"/>
      <c r="I49" s="113"/>
      <c r="J49" s="36"/>
      <c r="K49" s="36"/>
      <c r="L49" s="39"/>
    </row>
    <row r="50" spans="2:47" s="1" customFormat="1" ht="16.5" customHeight="1">
      <c r="B50" s="35"/>
      <c r="C50" s="36"/>
      <c r="D50" s="36"/>
      <c r="E50" s="352" t="str">
        <f>E9</f>
        <v>SO 01.2 - Úprava toku km 0,342 - 0,884 80</v>
      </c>
      <c r="F50" s="351"/>
      <c r="G50" s="351"/>
      <c r="H50" s="351"/>
      <c r="I50" s="113"/>
      <c r="J50" s="36"/>
      <c r="K50" s="36"/>
      <c r="L50" s="39"/>
    </row>
    <row r="51" spans="2:47" s="1" customFormat="1" ht="6.95" customHeight="1">
      <c r="B51" s="35"/>
      <c r="C51" s="36"/>
      <c r="D51" s="36"/>
      <c r="E51" s="36"/>
      <c r="F51" s="36"/>
      <c r="G51" s="36"/>
      <c r="H51" s="36"/>
      <c r="I51" s="113"/>
      <c r="J51" s="36"/>
      <c r="K51" s="36"/>
      <c r="L51" s="39"/>
    </row>
    <row r="52" spans="2:47" s="1" customFormat="1" ht="12" customHeight="1">
      <c r="B52" s="35"/>
      <c r="C52" s="29" t="s">
        <v>22</v>
      </c>
      <c r="D52" s="36"/>
      <c r="E52" s="36"/>
      <c r="F52" s="27" t="str">
        <f>F12</f>
        <v>Klobouky u Brna</v>
      </c>
      <c r="G52" s="36"/>
      <c r="H52" s="36"/>
      <c r="I52" s="114" t="s">
        <v>24</v>
      </c>
      <c r="J52" s="56" t="str">
        <f>IF(J12="","",J12)</f>
        <v>16. 5. 2017</v>
      </c>
      <c r="K52" s="36"/>
      <c r="L52" s="39"/>
    </row>
    <row r="53" spans="2:47" s="1" customFormat="1" ht="6.95" customHeight="1">
      <c r="B53" s="35"/>
      <c r="C53" s="36"/>
      <c r="D53" s="36"/>
      <c r="E53" s="36"/>
      <c r="F53" s="36"/>
      <c r="G53" s="36"/>
      <c r="H53" s="36"/>
      <c r="I53" s="113"/>
      <c r="J53" s="36"/>
      <c r="K53" s="36"/>
      <c r="L53" s="39"/>
    </row>
    <row r="54" spans="2:47" s="1" customFormat="1" ht="13.7" customHeight="1">
      <c r="B54" s="35"/>
      <c r="C54" s="29" t="s">
        <v>30</v>
      </c>
      <c r="D54" s="36"/>
      <c r="E54" s="36"/>
      <c r="F54" s="27" t="str">
        <f>E15</f>
        <v>Město Klobouky u Brna</v>
      </c>
      <c r="G54" s="36"/>
      <c r="H54" s="36"/>
      <c r="I54" s="114" t="s">
        <v>37</v>
      </c>
      <c r="J54" s="33" t="str">
        <f>E21</f>
        <v>Aquatis, a.s.</v>
      </c>
      <c r="K54" s="36"/>
      <c r="L54" s="39"/>
    </row>
    <row r="55" spans="2:47" s="1" customFormat="1" ht="13.7" customHeight="1">
      <c r="B55" s="35"/>
      <c r="C55" s="29" t="s">
        <v>35</v>
      </c>
      <c r="D55" s="36"/>
      <c r="E55" s="36"/>
      <c r="F55" s="27" t="str">
        <f>IF(E18="","",E18)</f>
        <v>Vyplň údaj</v>
      </c>
      <c r="G55" s="36"/>
      <c r="H55" s="36"/>
      <c r="I55" s="114" t="s">
        <v>40</v>
      </c>
      <c r="J55" s="33" t="str">
        <f>E24</f>
        <v xml:space="preserve"> </v>
      </c>
      <c r="K55" s="36"/>
      <c r="L55" s="39"/>
    </row>
    <row r="56" spans="2:47" s="1" customFormat="1" ht="10.35" customHeight="1">
      <c r="B56" s="35"/>
      <c r="C56" s="36"/>
      <c r="D56" s="36"/>
      <c r="E56" s="36"/>
      <c r="F56" s="36"/>
      <c r="G56" s="36"/>
      <c r="H56" s="36"/>
      <c r="I56" s="113"/>
      <c r="J56" s="36"/>
      <c r="K56" s="36"/>
      <c r="L56" s="39"/>
    </row>
    <row r="57" spans="2:47" s="1" customFormat="1" ht="29.25" customHeight="1">
      <c r="B57" s="35"/>
      <c r="C57" s="139" t="s">
        <v>116</v>
      </c>
      <c r="D57" s="140"/>
      <c r="E57" s="140"/>
      <c r="F57" s="140"/>
      <c r="G57" s="140"/>
      <c r="H57" s="140"/>
      <c r="I57" s="141"/>
      <c r="J57" s="142" t="s">
        <v>117</v>
      </c>
      <c r="K57" s="140"/>
      <c r="L57" s="39"/>
    </row>
    <row r="58" spans="2:47" s="1" customFormat="1" ht="10.35" customHeight="1">
      <c r="B58" s="35"/>
      <c r="C58" s="36"/>
      <c r="D58" s="36"/>
      <c r="E58" s="36"/>
      <c r="F58" s="36"/>
      <c r="G58" s="36"/>
      <c r="H58" s="36"/>
      <c r="I58" s="113"/>
      <c r="J58" s="36"/>
      <c r="K58" s="36"/>
      <c r="L58" s="39"/>
    </row>
    <row r="59" spans="2:47" s="1" customFormat="1" ht="22.9" customHeight="1">
      <c r="B59" s="35"/>
      <c r="C59" s="143" t="s">
        <v>76</v>
      </c>
      <c r="D59" s="36"/>
      <c r="E59" s="36"/>
      <c r="F59" s="36"/>
      <c r="G59" s="36"/>
      <c r="H59" s="36"/>
      <c r="I59" s="113"/>
      <c r="J59" s="74">
        <f>J87</f>
        <v>0</v>
      </c>
      <c r="K59" s="36"/>
      <c r="L59" s="39"/>
      <c r="AU59" s="17" t="s">
        <v>118</v>
      </c>
    </row>
    <row r="60" spans="2:47" s="8" customFormat="1" ht="24.95" customHeight="1">
      <c r="B60" s="144"/>
      <c r="C60" s="145"/>
      <c r="D60" s="146" t="s">
        <v>196</v>
      </c>
      <c r="E60" s="147"/>
      <c r="F60" s="147"/>
      <c r="G60" s="147"/>
      <c r="H60" s="147"/>
      <c r="I60" s="148"/>
      <c r="J60" s="149">
        <f>J88</f>
        <v>0</v>
      </c>
      <c r="K60" s="145"/>
      <c r="L60" s="150"/>
    </row>
    <row r="61" spans="2:47" s="9" customFormat="1" ht="19.899999999999999" customHeight="1">
      <c r="B61" s="151"/>
      <c r="C61" s="95"/>
      <c r="D61" s="152" t="s">
        <v>197</v>
      </c>
      <c r="E61" s="153"/>
      <c r="F61" s="153"/>
      <c r="G61" s="153"/>
      <c r="H61" s="153"/>
      <c r="I61" s="154"/>
      <c r="J61" s="155">
        <f>J89</f>
        <v>0</v>
      </c>
      <c r="K61" s="95"/>
      <c r="L61" s="156"/>
    </row>
    <row r="62" spans="2:47" s="9" customFormat="1" ht="19.899999999999999" customHeight="1">
      <c r="B62" s="151"/>
      <c r="C62" s="95"/>
      <c r="D62" s="152" t="s">
        <v>199</v>
      </c>
      <c r="E62" s="153"/>
      <c r="F62" s="153"/>
      <c r="G62" s="153"/>
      <c r="H62" s="153"/>
      <c r="I62" s="154"/>
      <c r="J62" s="155">
        <f>J152</f>
        <v>0</v>
      </c>
      <c r="K62" s="95"/>
      <c r="L62" s="156"/>
    </row>
    <row r="63" spans="2:47" s="9" customFormat="1" ht="19.899999999999999" customHeight="1">
      <c r="B63" s="151"/>
      <c r="C63" s="95"/>
      <c r="D63" s="152" t="s">
        <v>200</v>
      </c>
      <c r="E63" s="153"/>
      <c r="F63" s="153"/>
      <c r="G63" s="153"/>
      <c r="H63" s="153"/>
      <c r="I63" s="154"/>
      <c r="J63" s="155">
        <f>J162</f>
        <v>0</v>
      </c>
      <c r="K63" s="95"/>
      <c r="L63" s="156"/>
    </row>
    <row r="64" spans="2:47" s="9" customFormat="1" ht="19.899999999999999" customHeight="1">
      <c r="B64" s="151"/>
      <c r="C64" s="95"/>
      <c r="D64" s="152" t="s">
        <v>201</v>
      </c>
      <c r="E64" s="153"/>
      <c r="F64" s="153"/>
      <c r="G64" s="153"/>
      <c r="H64" s="153"/>
      <c r="I64" s="154"/>
      <c r="J64" s="155">
        <f>J184</f>
        <v>0</v>
      </c>
      <c r="K64" s="95"/>
      <c r="L64" s="156"/>
    </row>
    <row r="65" spans="2:12" s="9" customFormat="1" ht="19.899999999999999" customHeight="1">
      <c r="B65" s="151"/>
      <c r="C65" s="95"/>
      <c r="D65" s="152" t="s">
        <v>202</v>
      </c>
      <c r="E65" s="153"/>
      <c r="F65" s="153"/>
      <c r="G65" s="153"/>
      <c r="H65" s="153"/>
      <c r="I65" s="154"/>
      <c r="J65" s="155">
        <f>J187</f>
        <v>0</v>
      </c>
      <c r="K65" s="95"/>
      <c r="L65" s="156"/>
    </row>
    <row r="66" spans="2:12" s="9" customFormat="1" ht="19.899999999999999" customHeight="1">
      <c r="B66" s="151"/>
      <c r="C66" s="95"/>
      <c r="D66" s="152" t="s">
        <v>204</v>
      </c>
      <c r="E66" s="153"/>
      <c r="F66" s="153"/>
      <c r="G66" s="153"/>
      <c r="H66" s="153"/>
      <c r="I66" s="154"/>
      <c r="J66" s="155">
        <f>J188</f>
        <v>0</v>
      </c>
      <c r="K66" s="95"/>
      <c r="L66" s="156"/>
    </row>
    <row r="67" spans="2:12" s="9" customFormat="1" ht="19.899999999999999" customHeight="1">
      <c r="B67" s="151"/>
      <c r="C67" s="95"/>
      <c r="D67" s="152" t="s">
        <v>206</v>
      </c>
      <c r="E67" s="153"/>
      <c r="F67" s="153"/>
      <c r="G67" s="153"/>
      <c r="H67" s="153"/>
      <c r="I67" s="154"/>
      <c r="J67" s="155">
        <f>J190</f>
        <v>0</v>
      </c>
      <c r="K67" s="95"/>
      <c r="L67" s="156"/>
    </row>
    <row r="68" spans="2:12" s="1" customFormat="1" ht="21.75" customHeight="1">
      <c r="B68" s="35"/>
      <c r="C68" s="36"/>
      <c r="D68" s="36"/>
      <c r="E68" s="36"/>
      <c r="F68" s="36"/>
      <c r="G68" s="36"/>
      <c r="H68" s="36"/>
      <c r="I68" s="113"/>
      <c r="J68" s="36"/>
      <c r="K68" s="36"/>
      <c r="L68" s="39"/>
    </row>
    <row r="69" spans="2:12" s="1" customFormat="1" ht="6.95" customHeight="1">
      <c r="B69" s="47"/>
      <c r="C69" s="48"/>
      <c r="D69" s="48"/>
      <c r="E69" s="48"/>
      <c r="F69" s="48"/>
      <c r="G69" s="48"/>
      <c r="H69" s="48"/>
      <c r="I69" s="135"/>
      <c r="J69" s="48"/>
      <c r="K69" s="48"/>
      <c r="L69" s="39"/>
    </row>
    <row r="73" spans="2:12" s="1" customFormat="1" ht="6.95" customHeight="1">
      <c r="B73" s="49"/>
      <c r="C73" s="50"/>
      <c r="D73" s="50"/>
      <c r="E73" s="50"/>
      <c r="F73" s="50"/>
      <c r="G73" s="50"/>
      <c r="H73" s="50"/>
      <c r="I73" s="138"/>
      <c r="J73" s="50"/>
      <c r="K73" s="50"/>
      <c r="L73" s="39"/>
    </row>
    <row r="74" spans="2:12" s="1" customFormat="1" ht="24.95" customHeight="1">
      <c r="B74" s="35"/>
      <c r="C74" s="23" t="s">
        <v>122</v>
      </c>
      <c r="D74" s="36"/>
      <c r="E74" s="36"/>
      <c r="F74" s="36"/>
      <c r="G74" s="36"/>
      <c r="H74" s="36"/>
      <c r="I74" s="113"/>
      <c r="J74" s="36"/>
      <c r="K74" s="36"/>
      <c r="L74" s="39"/>
    </row>
    <row r="75" spans="2:12" s="1" customFormat="1" ht="6.95" customHeight="1">
      <c r="B75" s="35"/>
      <c r="C75" s="36"/>
      <c r="D75" s="36"/>
      <c r="E75" s="36"/>
      <c r="F75" s="36"/>
      <c r="G75" s="36"/>
      <c r="H75" s="36"/>
      <c r="I75" s="113"/>
      <c r="J75" s="36"/>
      <c r="K75" s="36"/>
      <c r="L75" s="39"/>
    </row>
    <row r="76" spans="2:12" s="1" customFormat="1" ht="12" customHeight="1">
      <c r="B76" s="35"/>
      <c r="C76" s="29" t="s">
        <v>16</v>
      </c>
      <c r="D76" s="36"/>
      <c r="E76" s="36"/>
      <c r="F76" s="36"/>
      <c r="G76" s="36"/>
      <c r="H76" s="36"/>
      <c r="I76" s="113"/>
      <c r="J76" s="36"/>
      <c r="K76" s="36"/>
      <c r="L76" s="39"/>
    </row>
    <row r="77" spans="2:12" s="1" customFormat="1" ht="16.5" customHeight="1">
      <c r="B77" s="35"/>
      <c r="C77" s="36"/>
      <c r="D77" s="36"/>
      <c r="E77" s="383" t="str">
        <f>E7</f>
        <v>Klobouky u Brna - úprava Klobouckého potoka</v>
      </c>
      <c r="F77" s="384"/>
      <c r="G77" s="384"/>
      <c r="H77" s="384"/>
      <c r="I77" s="113"/>
      <c r="J77" s="36"/>
      <c r="K77" s="36"/>
      <c r="L77" s="39"/>
    </row>
    <row r="78" spans="2:12" s="1" customFormat="1" ht="12" customHeight="1">
      <c r="B78" s="35"/>
      <c r="C78" s="29" t="s">
        <v>113</v>
      </c>
      <c r="D78" s="36"/>
      <c r="E78" s="36"/>
      <c r="F78" s="36"/>
      <c r="G78" s="36"/>
      <c r="H78" s="36"/>
      <c r="I78" s="113"/>
      <c r="J78" s="36"/>
      <c r="K78" s="36"/>
      <c r="L78" s="39"/>
    </row>
    <row r="79" spans="2:12" s="1" customFormat="1" ht="16.5" customHeight="1">
      <c r="B79" s="35"/>
      <c r="C79" s="36"/>
      <c r="D79" s="36"/>
      <c r="E79" s="352" t="str">
        <f>E9</f>
        <v>SO 01.2 - Úprava toku km 0,342 - 0,884 80</v>
      </c>
      <c r="F79" s="351"/>
      <c r="G79" s="351"/>
      <c r="H79" s="351"/>
      <c r="I79" s="113"/>
      <c r="J79" s="36"/>
      <c r="K79" s="36"/>
      <c r="L79" s="39"/>
    </row>
    <row r="80" spans="2:12" s="1" customFormat="1" ht="6.95" customHeight="1">
      <c r="B80" s="35"/>
      <c r="C80" s="36"/>
      <c r="D80" s="36"/>
      <c r="E80" s="36"/>
      <c r="F80" s="36"/>
      <c r="G80" s="36"/>
      <c r="H80" s="36"/>
      <c r="I80" s="113"/>
      <c r="J80" s="36"/>
      <c r="K80" s="36"/>
      <c r="L80" s="39"/>
    </row>
    <row r="81" spans="2:65" s="1" customFormat="1" ht="12" customHeight="1">
      <c r="B81" s="35"/>
      <c r="C81" s="29" t="s">
        <v>22</v>
      </c>
      <c r="D81" s="36"/>
      <c r="E81" s="36"/>
      <c r="F81" s="27" t="str">
        <f>F12</f>
        <v>Klobouky u Brna</v>
      </c>
      <c r="G81" s="36"/>
      <c r="H81" s="36"/>
      <c r="I81" s="114" t="s">
        <v>24</v>
      </c>
      <c r="J81" s="56" t="str">
        <f>IF(J12="","",J12)</f>
        <v>16. 5. 2017</v>
      </c>
      <c r="K81" s="36"/>
      <c r="L81" s="39"/>
    </row>
    <row r="82" spans="2:65" s="1" customFormat="1" ht="6.95" customHeight="1">
      <c r="B82" s="35"/>
      <c r="C82" s="36"/>
      <c r="D82" s="36"/>
      <c r="E82" s="36"/>
      <c r="F82" s="36"/>
      <c r="G82" s="36"/>
      <c r="H82" s="36"/>
      <c r="I82" s="113"/>
      <c r="J82" s="36"/>
      <c r="K82" s="36"/>
      <c r="L82" s="39"/>
    </row>
    <row r="83" spans="2:65" s="1" customFormat="1" ht="13.7" customHeight="1">
      <c r="B83" s="35"/>
      <c r="C83" s="29" t="s">
        <v>30</v>
      </c>
      <c r="D83" s="36"/>
      <c r="E83" s="36"/>
      <c r="F83" s="27" t="str">
        <f>E15</f>
        <v>Město Klobouky u Brna</v>
      </c>
      <c r="G83" s="36"/>
      <c r="H83" s="36"/>
      <c r="I83" s="114" t="s">
        <v>37</v>
      </c>
      <c r="J83" s="33" t="str">
        <f>E21</f>
        <v>Aquatis, a.s.</v>
      </c>
      <c r="K83" s="36"/>
      <c r="L83" s="39"/>
    </row>
    <row r="84" spans="2:65" s="1" customFormat="1" ht="13.7" customHeight="1">
      <c r="B84" s="35"/>
      <c r="C84" s="29" t="s">
        <v>35</v>
      </c>
      <c r="D84" s="36"/>
      <c r="E84" s="36"/>
      <c r="F84" s="27" t="str">
        <f>IF(E18="","",E18)</f>
        <v>Vyplň údaj</v>
      </c>
      <c r="G84" s="36"/>
      <c r="H84" s="36"/>
      <c r="I84" s="114" t="s">
        <v>40</v>
      </c>
      <c r="J84" s="33" t="str">
        <f>E24</f>
        <v xml:space="preserve"> </v>
      </c>
      <c r="K84" s="36"/>
      <c r="L84" s="39"/>
    </row>
    <row r="85" spans="2:65" s="1" customFormat="1" ht="10.35" customHeight="1">
      <c r="B85" s="35"/>
      <c r="C85" s="36"/>
      <c r="D85" s="36"/>
      <c r="E85" s="36"/>
      <c r="F85" s="36"/>
      <c r="G85" s="36"/>
      <c r="H85" s="36"/>
      <c r="I85" s="113"/>
      <c r="J85" s="36"/>
      <c r="K85" s="36"/>
      <c r="L85" s="39"/>
    </row>
    <row r="86" spans="2:65" s="10" customFormat="1" ht="29.25" customHeight="1">
      <c r="B86" s="157"/>
      <c r="C86" s="158" t="s">
        <v>123</v>
      </c>
      <c r="D86" s="159" t="s">
        <v>63</v>
      </c>
      <c r="E86" s="159" t="s">
        <v>59</v>
      </c>
      <c r="F86" s="159" t="s">
        <v>60</v>
      </c>
      <c r="G86" s="159" t="s">
        <v>124</v>
      </c>
      <c r="H86" s="159" t="s">
        <v>125</v>
      </c>
      <c r="I86" s="160" t="s">
        <v>126</v>
      </c>
      <c r="J86" s="159" t="s">
        <v>117</v>
      </c>
      <c r="K86" s="161" t="s">
        <v>127</v>
      </c>
      <c r="L86" s="162"/>
      <c r="M86" s="65" t="s">
        <v>32</v>
      </c>
      <c r="N86" s="66" t="s">
        <v>48</v>
      </c>
      <c r="O86" s="66" t="s">
        <v>128</v>
      </c>
      <c r="P86" s="66" t="s">
        <v>129</v>
      </c>
      <c r="Q86" s="66" t="s">
        <v>130</v>
      </c>
      <c r="R86" s="66" t="s">
        <v>131</v>
      </c>
      <c r="S86" s="66" t="s">
        <v>132</v>
      </c>
      <c r="T86" s="67" t="s">
        <v>133</v>
      </c>
    </row>
    <row r="87" spans="2:65" s="1" customFormat="1" ht="22.9" customHeight="1">
      <c r="B87" s="35"/>
      <c r="C87" s="72" t="s">
        <v>134</v>
      </c>
      <c r="D87" s="36"/>
      <c r="E87" s="36"/>
      <c r="F87" s="36"/>
      <c r="G87" s="36"/>
      <c r="H87" s="36"/>
      <c r="I87" s="113"/>
      <c r="J87" s="163">
        <f>BK87</f>
        <v>0</v>
      </c>
      <c r="K87" s="36"/>
      <c r="L87" s="39"/>
      <c r="M87" s="68"/>
      <c r="N87" s="69"/>
      <c r="O87" s="69"/>
      <c r="P87" s="164">
        <f>P88</f>
        <v>0</v>
      </c>
      <c r="Q87" s="69"/>
      <c r="R87" s="164">
        <f>R88</f>
        <v>568.57940094999992</v>
      </c>
      <c r="S87" s="69"/>
      <c r="T87" s="165">
        <f>T88</f>
        <v>0</v>
      </c>
      <c r="AT87" s="17" t="s">
        <v>77</v>
      </c>
      <c r="AU87" s="17" t="s">
        <v>118</v>
      </c>
      <c r="BK87" s="166">
        <f>BK88</f>
        <v>0</v>
      </c>
    </row>
    <row r="88" spans="2:65" s="11" customFormat="1" ht="25.9" customHeight="1">
      <c r="B88" s="167"/>
      <c r="C88" s="168"/>
      <c r="D88" s="169" t="s">
        <v>77</v>
      </c>
      <c r="E88" s="170" t="s">
        <v>209</v>
      </c>
      <c r="F88" s="170" t="s">
        <v>210</v>
      </c>
      <c r="G88" s="168"/>
      <c r="H88" s="168"/>
      <c r="I88" s="171"/>
      <c r="J88" s="172">
        <f>BK88</f>
        <v>0</v>
      </c>
      <c r="K88" s="168"/>
      <c r="L88" s="173"/>
      <c r="M88" s="174"/>
      <c r="N88" s="175"/>
      <c r="O88" s="175"/>
      <c r="P88" s="176">
        <f>P89+P152+P162+P184+P187+P188+P190</f>
        <v>0</v>
      </c>
      <c r="Q88" s="175"/>
      <c r="R88" s="176">
        <f>R89+R152+R162+R184+R187+R188+R190</f>
        <v>568.57940094999992</v>
      </c>
      <c r="S88" s="175"/>
      <c r="T88" s="177">
        <f>T89+T152+T162+T184+T187+T188+T190</f>
        <v>0</v>
      </c>
      <c r="AR88" s="178" t="s">
        <v>86</v>
      </c>
      <c r="AT88" s="179" t="s">
        <v>77</v>
      </c>
      <c r="AU88" s="179" t="s">
        <v>78</v>
      </c>
      <c r="AY88" s="178" t="s">
        <v>138</v>
      </c>
      <c r="BK88" s="180">
        <f>BK89+BK152+BK162+BK184+BK187+BK188+BK190</f>
        <v>0</v>
      </c>
    </row>
    <row r="89" spans="2:65" s="11" customFormat="1" ht="22.9" customHeight="1">
      <c r="B89" s="167"/>
      <c r="C89" s="168"/>
      <c r="D89" s="169" t="s">
        <v>77</v>
      </c>
      <c r="E89" s="181" t="s">
        <v>86</v>
      </c>
      <c r="F89" s="181" t="s">
        <v>211</v>
      </c>
      <c r="G89" s="168"/>
      <c r="H89" s="168"/>
      <c r="I89" s="171"/>
      <c r="J89" s="182">
        <f>BK89</f>
        <v>0</v>
      </c>
      <c r="K89" s="168"/>
      <c r="L89" s="173"/>
      <c r="M89" s="174"/>
      <c r="N89" s="175"/>
      <c r="O89" s="175"/>
      <c r="P89" s="176">
        <f>SUM(P90:P151)</f>
        <v>0</v>
      </c>
      <c r="Q89" s="175"/>
      <c r="R89" s="176">
        <f>SUM(R90:R151)</f>
        <v>8.5662070000000003</v>
      </c>
      <c r="S89" s="175"/>
      <c r="T89" s="177">
        <f>SUM(T90:T151)</f>
        <v>0</v>
      </c>
      <c r="AR89" s="178" t="s">
        <v>86</v>
      </c>
      <c r="AT89" s="179" t="s">
        <v>77</v>
      </c>
      <c r="AU89" s="179" t="s">
        <v>86</v>
      </c>
      <c r="AY89" s="178" t="s">
        <v>138</v>
      </c>
      <c r="BK89" s="180">
        <f>SUM(BK90:BK151)</f>
        <v>0</v>
      </c>
    </row>
    <row r="90" spans="2:65" s="1" customFormat="1" ht="22.5" customHeight="1">
      <c r="B90" s="35"/>
      <c r="C90" s="183" t="s">
        <v>86</v>
      </c>
      <c r="D90" s="183" t="s">
        <v>141</v>
      </c>
      <c r="E90" s="184" t="s">
        <v>212</v>
      </c>
      <c r="F90" s="185" t="s">
        <v>213</v>
      </c>
      <c r="G90" s="186" t="s">
        <v>214</v>
      </c>
      <c r="H90" s="187">
        <v>300</v>
      </c>
      <c r="I90" s="188"/>
      <c r="J90" s="189">
        <f>ROUND(I90*H90,2)</f>
        <v>0</v>
      </c>
      <c r="K90" s="185" t="s">
        <v>215</v>
      </c>
      <c r="L90" s="39"/>
      <c r="M90" s="190" t="s">
        <v>32</v>
      </c>
      <c r="N90" s="191" t="s">
        <v>49</v>
      </c>
      <c r="O90" s="61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AR90" s="17" t="s">
        <v>156</v>
      </c>
      <c r="AT90" s="17" t="s">
        <v>141</v>
      </c>
      <c r="AU90" s="17" t="s">
        <v>21</v>
      </c>
      <c r="AY90" s="17" t="s">
        <v>138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7" t="s">
        <v>86</v>
      </c>
      <c r="BK90" s="194">
        <f>ROUND(I90*H90,2)</f>
        <v>0</v>
      </c>
      <c r="BL90" s="17" t="s">
        <v>156</v>
      </c>
      <c r="BM90" s="17" t="s">
        <v>1046</v>
      </c>
    </row>
    <row r="91" spans="2:65" s="12" customFormat="1" ht="11.25">
      <c r="B91" s="204"/>
      <c r="C91" s="205"/>
      <c r="D91" s="195" t="s">
        <v>217</v>
      </c>
      <c r="E91" s="206" t="s">
        <v>32</v>
      </c>
      <c r="F91" s="207" t="s">
        <v>1047</v>
      </c>
      <c r="G91" s="205"/>
      <c r="H91" s="208">
        <v>300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217</v>
      </c>
      <c r="AU91" s="214" t="s">
        <v>21</v>
      </c>
      <c r="AV91" s="12" t="s">
        <v>21</v>
      </c>
      <c r="AW91" s="12" t="s">
        <v>39</v>
      </c>
      <c r="AX91" s="12" t="s">
        <v>86</v>
      </c>
      <c r="AY91" s="214" t="s">
        <v>138</v>
      </c>
    </row>
    <row r="92" spans="2:65" s="1" customFormat="1" ht="16.5" customHeight="1">
      <c r="B92" s="35"/>
      <c r="C92" s="183" t="s">
        <v>21</v>
      </c>
      <c r="D92" s="183" t="s">
        <v>141</v>
      </c>
      <c r="E92" s="184" t="s">
        <v>219</v>
      </c>
      <c r="F92" s="185" t="s">
        <v>220</v>
      </c>
      <c r="G92" s="186" t="s">
        <v>214</v>
      </c>
      <c r="H92" s="187">
        <v>300</v>
      </c>
      <c r="I92" s="188"/>
      <c r="J92" s="189">
        <f>ROUND(I92*H92,2)</f>
        <v>0</v>
      </c>
      <c r="K92" s="185" t="s">
        <v>215</v>
      </c>
      <c r="L92" s="39"/>
      <c r="M92" s="190" t="s">
        <v>32</v>
      </c>
      <c r="N92" s="191" t="s">
        <v>49</v>
      </c>
      <c r="O92" s="61"/>
      <c r="P92" s="192">
        <f>O92*H92</f>
        <v>0</v>
      </c>
      <c r="Q92" s="192">
        <v>1.8000000000000001E-4</v>
      </c>
      <c r="R92" s="192">
        <f>Q92*H92</f>
        <v>5.4000000000000006E-2</v>
      </c>
      <c r="S92" s="192">
        <v>0</v>
      </c>
      <c r="T92" s="193">
        <f>S92*H92</f>
        <v>0</v>
      </c>
      <c r="AR92" s="17" t="s">
        <v>156</v>
      </c>
      <c r="AT92" s="17" t="s">
        <v>141</v>
      </c>
      <c r="AU92" s="17" t="s">
        <v>21</v>
      </c>
      <c r="AY92" s="17" t="s">
        <v>138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7" t="s">
        <v>86</v>
      </c>
      <c r="BK92" s="194">
        <f>ROUND(I92*H92,2)</f>
        <v>0</v>
      </c>
      <c r="BL92" s="17" t="s">
        <v>156</v>
      </c>
      <c r="BM92" s="17" t="s">
        <v>1048</v>
      </c>
    </row>
    <row r="93" spans="2:65" s="1" customFormat="1" ht="16.5" customHeight="1">
      <c r="B93" s="35"/>
      <c r="C93" s="183" t="s">
        <v>152</v>
      </c>
      <c r="D93" s="183" t="s">
        <v>141</v>
      </c>
      <c r="E93" s="184" t="s">
        <v>222</v>
      </c>
      <c r="F93" s="185" t="s">
        <v>223</v>
      </c>
      <c r="G93" s="186" t="s">
        <v>224</v>
      </c>
      <c r="H93" s="187">
        <v>10</v>
      </c>
      <c r="I93" s="188"/>
      <c r="J93" s="189">
        <f>ROUND(I93*H93,2)</f>
        <v>0</v>
      </c>
      <c r="K93" s="185" t="s">
        <v>215</v>
      </c>
      <c r="L93" s="39"/>
      <c r="M93" s="190" t="s">
        <v>32</v>
      </c>
      <c r="N93" s="191" t="s">
        <v>49</v>
      </c>
      <c r="O93" s="61"/>
      <c r="P93" s="192">
        <f>O93*H93</f>
        <v>0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AR93" s="17" t="s">
        <v>156</v>
      </c>
      <c r="AT93" s="17" t="s">
        <v>141</v>
      </c>
      <c r="AU93" s="17" t="s">
        <v>21</v>
      </c>
      <c r="AY93" s="17" t="s">
        <v>138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7" t="s">
        <v>86</v>
      </c>
      <c r="BK93" s="194">
        <f>ROUND(I93*H93,2)</f>
        <v>0</v>
      </c>
      <c r="BL93" s="17" t="s">
        <v>156</v>
      </c>
      <c r="BM93" s="17" t="s">
        <v>1049</v>
      </c>
    </row>
    <row r="94" spans="2:65" s="1" customFormat="1" ht="16.5" customHeight="1">
      <c r="B94" s="35"/>
      <c r="C94" s="183" t="s">
        <v>156</v>
      </c>
      <c r="D94" s="183" t="s">
        <v>141</v>
      </c>
      <c r="E94" s="184" t="s">
        <v>226</v>
      </c>
      <c r="F94" s="185" t="s">
        <v>227</v>
      </c>
      <c r="G94" s="186" t="s">
        <v>224</v>
      </c>
      <c r="H94" s="187">
        <v>10</v>
      </c>
      <c r="I94" s="188"/>
      <c r="J94" s="189">
        <f>ROUND(I94*H94,2)</f>
        <v>0</v>
      </c>
      <c r="K94" s="185" t="s">
        <v>215</v>
      </c>
      <c r="L94" s="39"/>
      <c r="M94" s="190" t="s">
        <v>32</v>
      </c>
      <c r="N94" s="191" t="s">
        <v>49</v>
      </c>
      <c r="O94" s="61"/>
      <c r="P94" s="192">
        <f>O94*H94</f>
        <v>0</v>
      </c>
      <c r="Q94" s="192">
        <v>5.0000000000000002E-5</v>
      </c>
      <c r="R94" s="192">
        <f>Q94*H94</f>
        <v>5.0000000000000001E-4</v>
      </c>
      <c r="S94" s="192">
        <v>0</v>
      </c>
      <c r="T94" s="193">
        <f>S94*H94</f>
        <v>0</v>
      </c>
      <c r="AR94" s="17" t="s">
        <v>156</v>
      </c>
      <c r="AT94" s="17" t="s">
        <v>141</v>
      </c>
      <c r="AU94" s="17" t="s">
        <v>21</v>
      </c>
      <c r="AY94" s="17" t="s">
        <v>138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7" t="s">
        <v>86</v>
      </c>
      <c r="BK94" s="194">
        <f>ROUND(I94*H94,2)</f>
        <v>0</v>
      </c>
      <c r="BL94" s="17" t="s">
        <v>156</v>
      </c>
      <c r="BM94" s="17" t="s">
        <v>1050</v>
      </c>
    </row>
    <row r="95" spans="2:65" s="1" customFormat="1" ht="16.5" customHeight="1">
      <c r="B95" s="35"/>
      <c r="C95" s="183" t="s">
        <v>137</v>
      </c>
      <c r="D95" s="183" t="s">
        <v>141</v>
      </c>
      <c r="E95" s="184" t="s">
        <v>229</v>
      </c>
      <c r="F95" s="185" t="s">
        <v>230</v>
      </c>
      <c r="G95" s="186" t="s">
        <v>231</v>
      </c>
      <c r="H95" s="187">
        <v>542.79999999999995</v>
      </c>
      <c r="I95" s="188"/>
      <c r="J95" s="189">
        <f>ROUND(I95*H95,2)</f>
        <v>0</v>
      </c>
      <c r="K95" s="185" t="s">
        <v>215</v>
      </c>
      <c r="L95" s="39"/>
      <c r="M95" s="190" t="s">
        <v>32</v>
      </c>
      <c r="N95" s="191" t="s">
        <v>49</v>
      </c>
      <c r="O95" s="61"/>
      <c r="P95" s="192">
        <f>O95*H95</f>
        <v>0</v>
      </c>
      <c r="Q95" s="192">
        <v>1.559E-2</v>
      </c>
      <c r="R95" s="192">
        <f>Q95*H95</f>
        <v>8.4622519999999994</v>
      </c>
      <c r="S95" s="192">
        <v>0</v>
      </c>
      <c r="T95" s="193">
        <f>S95*H95</f>
        <v>0</v>
      </c>
      <c r="AR95" s="17" t="s">
        <v>156</v>
      </c>
      <c r="AT95" s="17" t="s">
        <v>141</v>
      </c>
      <c r="AU95" s="17" t="s">
        <v>21</v>
      </c>
      <c r="AY95" s="17" t="s">
        <v>138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7" t="s">
        <v>86</v>
      </c>
      <c r="BK95" s="194">
        <f>ROUND(I95*H95,2)</f>
        <v>0</v>
      </c>
      <c r="BL95" s="17" t="s">
        <v>156</v>
      </c>
      <c r="BM95" s="17" t="s">
        <v>1051</v>
      </c>
    </row>
    <row r="96" spans="2:65" s="1" customFormat="1" ht="19.5">
      <c r="B96" s="35"/>
      <c r="C96" s="36"/>
      <c r="D96" s="195" t="s">
        <v>185</v>
      </c>
      <c r="E96" s="36"/>
      <c r="F96" s="196" t="s">
        <v>1052</v>
      </c>
      <c r="G96" s="36"/>
      <c r="H96" s="36"/>
      <c r="I96" s="113"/>
      <c r="J96" s="36"/>
      <c r="K96" s="36"/>
      <c r="L96" s="39"/>
      <c r="M96" s="197"/>
      <c r="N96" s="61"/>
      <c r="O96" s="61"/>
      <c r="P96" s="61"/>
      <c r="Q96" s="61"/>
      <c r="R96" s="61"/>
      <c r="S96" s="61"/>
      <c r="T96" s="62"/>
      <c r="AT96" s="17" t="s">
        <v>185</v>
      </c>
      <c r="AU96" s="17" t="s">
        <v>21</v>
      </c>
    </row>
    <row r="97" spans="2:65" s="1" customFormat="1" ht="22.5" customHeight="1">
      <c r="B97" s="35"/>
      <c r="C97" s="183" t="s">
        <v>163</v>
      </c>
      <c r="D97" s="183" t="s">
        <v>141</v>
      </c>
      <c r="E97" s="184" t="s">
        <v>243</v>
      </c>
      <c r="F97" s="185" t="s">
        <v>244</v>
      </c>
      <c r="G97" s="186" t="s">
        <v>245</v>
      </c>
      <c r="H97" s="187">
        <v>292</v>
      </c>
      <c r="I97" s="188"/>
      <c r="J97" s="189">
        <f>ROUND(I97*H97,2)</f>
        <v>0</v>
      </c>
      <c r="K97" s="185" t="s">
        <v>215</v>
      </c>
      <c r="L97" s="39"/>
      <c r="M97" s="190" t="s">
        <v>32</v>
      </c>
      <c r="N97" s="191" t="s">
        <v>49</v>
      </c>
      <c r="O97" s="61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AR97" s="17" t="s">
        <v>156</v>
      </c>
      <c r="AT97" s="17" t="s">
        <v>141</v>
      </c>
      <c r="AU97" s="17" t="s">
        <v>21</v>
      </c>
      <c r="AY97" s="17" t="s">
        <v>138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17" t="s">
        <v>86</v>
      </c>
      <c r="BK97" s="194">
        <f>ROUND(I97*H97,2)</f>
        <v>0</v>
      </c>
      <c r="BL97" s="17" t="s">
        <v>156</v>
      </c>
      <c r="BM97" s="17" t="s">
        <v>1053</v>
      </c>
    </row>
    <row r="98" spans="2:65" s="12" customFormat="1" ht="11.25">
      <c r="B98" s="204"/>
      <c r="C98" s="205"/>
      <c r="D98" s="195" t="s">
        <v>217</v>
      </c>
      <c r="E98" s="206" t="s">
        <v>32</v>
      </c>
      <c r="F98" s="207" t="s">
        <v>1054</v>
      </c>
      <c r="G98" s="205"/>
      <c r="H98" s="208">
        <v>292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217</v>
      </c>
      <c r="AU98" s="214" t="s">
        <v>21</v>
      </c>
      <c r="AV98" s="12" t="s">
        <v>21</v>
      </c>
      <c r="AW98" s="12" t="s">
        <v>39</v>
      </c>
      <c r="AX98" s="12" t="s">
        <v>86</v>
      </c>
      <c r="AY98" s="214" t="s">
        <v>138</v>
      </c>
    </row>
    <row r="99" spans="2:65" s="1" customFormat="1" ht="22.5" customHeight="1">
      <c r="B99" s="35"/>
      <c r="C99" s="183" t="s">
        <v>167</v>
      </c>
      <c r="D99" s="183" t="s">
        <v>141</v>
      </c>
      <c r="E99" s="184" t="s">
        <v>248</v>
      </c>
      <c r="F99" s="185" t="s">
        <v>249</v>
      </c>
      <c r="G99" s="186" t="s">
        <v>245</v>
      </c>
      <c r="H99" s="187">
        <v>39.4</v>
      </c>
      <c r="I99" s="188"/>
      <c r="J99" s="189">
        <f>ROUND(I99*H99,2)</f>
        <v>0</v>
      </c>
      <c r="K99" s="185" t="s">
        <v>215</v>
      </c>
      <c r="L99" s="39"/>
      <c r="M99" s="190" t="s">
        <v>32</v>
      </c>
      <c r="N99" s="191" t="s">
        <v>49</v>
      </c>
      <c r="O99" s="61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AR99" s="17" t="s">
        <v>156</v>
      </c>
      <c r="AT99" s="17" t="s">
        <v>141</v>
      </c>
      <c r="AU99" s="17" t="s">
        <v>21</v>
      </c>
      <c r="AY99" s="17" t="s">
        <v>138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7" t="s">
        <v>86</v>
      </c>
      <c r="BK99" s="194">
        <f>ROUND(I99*H99,2)</f>
        <v>0</v>
      </c>
      <c r="BL99" s="17" t="s">
        <v>156</v>
      </c>
      <c r="BM99" s="17" t="s">
        <v>1055</v>
      </c>
    </row>
    <row r="100" spans="2:65" s="12" customFormat="1" ht="11.25">
      <c r="B100" s="204"/>
      <c r="C100" s="205"/>
      <c r="D100" s="195" t="s">
        <v>217</v>
      </c>
      <c r="E100" s="206" t="s">
        <v>32</v>
      </c>
      <c r="F100" s="207" t="s">
        <v>1056</v>
      </c>
      <c r="G100" s="205"/>
      <c r="H100" s="208">
        <v>39.4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217</v>
      </c>
      <c r="AU100" s="214" t="s">
        <v>21</v>
      </c>
      <c r="AV100" s="12" t="s">
        <v>21</v>
      </c>
      <c r="AW100" s="12" t="s">
        <v>39</v>
      </c>
      <c r="AX100" s="12" t="s">
        <v>86</v>
      </c>
      <c r="AY100" s="214" t="s">
        <v>138</v>
      </c>
    </row>
    <row r="101" spans="2:65" s="1" customFormat="1" ht="22.5" customHeight="1">
      <c r="B101" s="35"/>
      <c r="C101" s="183" t="s">
        <v>171</v>
      </c>
      <c r="D101" s="183" t="s">
        <v>141</v>
      </c>
      <c r="E101" s="184" t="s">
        <v>252</v>
      </c>
      <c r="F101" s="185" t="s">
        <v>253</v>
      </c>
      <c r="G101" s="186" t="s">
        <v>245</v>
      </c>
      <c r="H101" s="187">
        <v>108.56</v>
      </c>
      <c r="I101" s="188"/>
      <c r="J101" s="189">
        <f>ROUND(I101*H101,2)</f>
        <v>0</v>
      </c>
      <c r="K101" s="185" t="s">
        <v>215</v>
      </c>
      <c r="L101" s="39"/>
      <c r="M101" s="190" t="s">
        <v>32</v>
      </c>
      <c r="N101" s="191" t="s">
        <v>49</v>
      </c>
      <c r="O101" s="61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17" t="s">
        <v>156</v>
      </c>
      <c r="AT101" s="17" t="s">
        <v>141</v>
      </c>
      <c r="AU101" s="17" t="s">
        <v>21</v>
      </c>
      <c r="AY101" s="17" t="s">
        <v>138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7" t="s">
        <v>86</v>
      </c>
      <c r="BK101" s="194">
        <f>ROUND(I101*H101,2)</f>
        <v>0</v>
      </c>
      <c r="BL101" s="17" t="s">
        <v>156</v>
      </c>
      <c r="BM101" s="17" t="s">
        <v>1057</v>
      </c>
    </row>
    <row r="102" spans="2:65" s="12" customFormat="1" ht="11.25">
      <c r="B102" s="204"/>
      <c r="C102" s="205"/>
      <c r="D102" s="195" t="s">
        <v>217</v>
      </c>
      <c r="E102" s="206" t="s">
        <v>32</v>
      </c>
      <c r="F102" s="207" t="s">
        <v>1058</v>
      </c>
      <c r="G102" s="205"/>
      <c r="H102" s="208">
        <v>108.56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217</v>
      </c>
      <c r="AU102" s="214" t="s">
        <v>21</v>
      </c>
      <c r="AV102" s="12" t="s">
        <v>21</v>
      </c>
      <c r="AW102" s="12" t="s">
        <v>39</v>
      </c>
      <c r="AX102" s="12" t="s">
        <v>86</v>
      </c>
      <c r="AY102" s="214" t="s">
        <v>138</v>
      </c>
    </row>
    <row r="103" spans="2:65" s="1" customFormat="1" ht="16.5" customHeight="1">
      <c r="B103" s="35"/>
      <c r="C103" s="183" t="s">
        <v>177</v>
      </c>
      <c r="D103" s="183" t="s">
        <v>141</v>
      </c>
      <c r="E103" s="184" t="s">
        <v>256</v>
      </c>
      <c r="F103" s="185" t="s">
        <v>257</v>
      </c>
      <c r="G103" s="186" t="s">
        <v>245</v>
      </c>
      <c r="H103" s="187">
        <v>588.6</v>
      </c>
      <c r="I103" s="188"/>
      <c r="J103" s="189">
        <f>ROUND(I103*H103,2)</f>
        <v>0</v>
      </c>
      <c r="K103" s="185" t="s">
        <v>215</v>
      </c>
      <c r="L103" s="39"/>
      <c r="M103" s="190" t="s">
        <v>32</v>
      </c>
      <c r="N103" s="191" t="s">
        <v>49</v>
      </c>
      <c r="O103" s="61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AR103" s="17" t="s">
        <v>156</v>
      </c>
      <c r="AT103" s="17" t="s">
        <v>141</v>
      </c>
      <c r="AU103" s="17" t="s">
        <v>21</v>
      </c>
      <c r="AY103" s="17" t="s">
        <v>138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7" t="s">
        <v>86</v>
      </c>
      <c r="BK103" s="194">
        <f>ROUND(I103*H103,2)</f>
        <v>0</v>
      </c>
      <c r="BL103" s="17" t="s">
        <v>156</v>
      </c>
      <c r="BM103" s="17" t="s">
        <v>1059</v>
      </c>
    </row>
    <row r="104" spans="2:65" s="12" customFormat="1" ht="11.25">
      <c r="B104" s="204"/>
      <c r="C104" s="205"/>
      <c r="D104" s="195" t="s">
        <v>217</v>
      </c>
      <c r="E104" s="206" t="s">
        <v>32</v>
      </c>
      <c r="F104" s="207" t="s">
        <v>1060</v>
      </c>
      <c r="G104" s="205"/>
      <c r="H104" s="208">
        <v>587.6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217</v>
      </c>
      <c r="AU104" s="214" t="s">
        <v>21</v>
      </c>
      <c r="AV104" s="12" t="s">
        <v>21</v>
      </c>
      <c r="AW104" s="12" t="s">
        <v>39</v>
      </c>
      <c r="AX104" s="12" t="s">
        <v>78</v>
      </c>
      <c r="AY104" s="214" t="s">
        <v>138</v>
      </c>
    </row>
    <row r="105" spans="2:65" s="12" customFormat="1" ht="11.25">
      <c r="B105" s="204"/>
      <c r="C105" s="205"/>
      <c r="D105" s="195" t="s">
        <v>217</v>
      </c>
      <c r="E105" s="206" t="s">
        <v>32</v>
      </c>
      <c r="F105" s="207" t="s">
        <v>1061</v>
      </c>
      <c r="G105" s="205"/>
      <c r="H105" s="208">
        <v>1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217</v>
      </c>
      <c r="AU105" s="214" t="s">
        <v>21</v>
      </c>
      <c r="AV105" s="12" t="s">
        <v>21</v>
      </c>
      <c r="AW105" s="12" t="s">
        <v>39</v>
      </c>
      <c r="AX105" s="12" t="s">
        <v>78</v>
      </c>
      <c r="AY105" s="214" t="s">
        <v>138</v>
      </c>
    </row>
    <row r="106" spans="2:65" s="13" customFormat="1" ht="11.25">
      <c r="B106" s="215"/>
      <c r="C106" s="216"/>
      <c r="D106" s="195" t="s">
        <v>217</v>
      </c>
      <c r="E106" s="217" t="s">
        <v>32</v>
      </c>
      <c r="F106" s="218" t="s">
        <v>261</v>
      </c>
      <c r="G106" s="216"/>
      <c r="H106" s="219">
        <v>588.6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217</v>
      </c>
      <c r="AU106" s="225" t="s">
        <v>21</v>
      </c>
      <c r="AV106" s="13" t="s">
        <v>156</v>
      </c>
      <c r="AW106" s="13" t="s">
        <v>39</v>
      </c>
      <c r="AX106" s="13" t="s">
        <v>86</v>
      </c>
      <c r="AY106" s="225" t="s">
        <v>138</v>
      </c>
    </row>
    <row r="107" spans="2:65" s="1" customFormat="1" ht="22.5" customHeight="1">
      <c r="B107" s="35"/>
      <c r="C107" s="183" t="s">
        <v>181</v>
      </c>
      <c r="D107" s="183" t="s">
        <v>141</v>
      </c>
      <c r="E107" s="184" t="s">
        <v>287</v>
      </c>
      <c r="F107" s="185" t="s">
        <v>288</v>
      </c>
      <c r="G107" s="186" t="s">
        <v>245</v>
      </c>
      <c r="H107" s="187">
        <v>293.8</v>
      </c>
      <c r="I107" s="188"/>
      <c r="J107" s="189">
        <f>ROUND(I107*H107,2)</f>
        <v>0</v>
      </c>
      <c r="K107" s="185" t="s">
        <v>215</v>
      </c>
      <c r="L107" s="39"/>
      <c r="M107" s="190" t="s">
        <v>32</v>
      </c>
      <c r="N107" s="191" t="s">
        <v>49</v>
      </c>
      <c r="O107" s="61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AR107" s="17" t="s">
        <v>156</v>
      </c>
      <c r="AT107" s="17" t="s">
        <v>141</v>
      </c>
      <c r="AU107" s="17" t="s">
        <v>21</v>
      </c>
      <c r="AY107" s="17" t="s">
        <v>138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7" t="s">
        <v>86</v>
      </c>
      <c r="BK107" s="194">
        <f>ROUND(I107*H107,2)</f>
        <v>0</v>
      </c>
      <c r="BL107" s="17" t="s">
        <v>156</v>
      </c>
      <c r="BM107" s="17" t="s">
        <v>1062</v>
      </c>
    </row>
    <row r="108" spans="2:65" s="12" customFormat="1" ht="11.25">
      <c r="B108" s="204"/>
      <c r="C108" s="205"/>
      <c r="D108" s="195" t="s">
        <v>217</v>
      </c>
      <c r="E108" s="206" t="s">
        <v>32</v>
      </c>
      <c r="F108" s="207" t="s">
        <v>1063</v>
      </c>
      <c r="G108" s="205"/>
      <c r="H108" s="208">
        <v>293.8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217</v>
      </c>
      <c r="AU108" s="214" t="s">
        <v>21</v>
      </c>
      <c r="AV108" s="12" t="s">
        <v>21</v>
      </c>
      <c r="AW108" s="12" t="s">
        <v>39</v>
      </c>
      <c r="AX108" s="12" t="s">
        <v>86</v>
      </c>
      <c r="AY108" s="214" t="s">
        <v>138</v>
      </c>
    </row>
    <row r="109" spans="2:65" s="1" customFormat="1" ht="22.5" customHeight="1">
      <c r="B109" s="35"/>
      <c r="C109" s="183" t="s">
        <v>187</v>
      </c>
      <c r="D109" s="183" t="s">
        <v>141</v>
      </c>
      <c r="E109" s="184" t="s">
        <v>292</v>
      </c>
      <c r="F109" s="185" t="s">
        <v>293</v>
      </c>
      <c r="G109" s="186" t="s">
        <v>224</v>
      </c>
      <c r="H109" s="187">
        <v>10</v>
      </c>
      <c r="I109" s="188"/>
      <c r="J109" s="189">
        <f>ROUND(I109*H109,2)</f>
        <v>0</v>
      </c>
      <c r="K109" s="185" t="s">
        <v>215</v>
      </c>
      <c r="L109" s="39"/>
      <c r="M109" s="190" t="s">
        <v>32</v>
      </c>
      <c r="N109" s="191" t="s">
        <v>49</v>
      </c>
      <c r="O109" s="61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AR109" s="17" t="s">
        <v>156</v>
      </c>
      <c r="AT109" s="17" t="s">
        <v>141</v>
      </c>
      <c r="AU109" s="17" t="s">
        <v>21</v>
      </c>
      <c r="AY109" s="17" t="s">
        <v>138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7" t="s">
        <v>86</v>
      </c>
      <c r="BK109" s="194">
        <f>ROUND(I109*H109,2)</f>
        <v>0</v>
      </c>
      <c r="BL109" s="17" t="s">
        <v>156</v>
      </c>
      <c r="BM109" s="17" t="s">
        <v>1064</v>
      </c>
    </row>
    <row r="110" spans="2:65" s="1" customFormat="1" ht="22.5" customHeight="1">
      <c r="B110" s="35"/>
      <c r="C110" s="183" t="s">
        <v>262</v>
      </c>
      <c r="D110" s="183" t="s">
        <v>141</v>
      </c>
      <c r="E110" s="184" t="s">
        <v>296</v>
      </c>
      <c r="F110" s="185" t="s">
        <v>297</v>
      </c>
      <c r="G110" s="186" t="s">
        <v>245</v>
      </c>
      <c r="H110" s="187">
        <v>1275.875</v>
      </c>
      <c r="I110" s="188"/>
      <c r="J110" s="189">
        <f>ROUND(I110*H110,2)</f>
        <v>0</v>
      </c>
      <c r="K110" s="185" t="s">
        <v>215</v>
      </c>
      <c r="L110" s="39"/>
      <c r="M110" s="190" t="s">
        <v>32</v>
      </c>
      <c r="N110" s="191" t="s">
        <v>49</v>
      </c>
      <c r="O110" s="61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17" t="s">
        <v>156</v>
      </c>
      <c r="AT110" s="17" t="s">
        <v>141</v>
      </c>
      <c r="AU110" s="17" t="s">
        <v>21</v>
      </c>
      <c r="AY110" s="17" t="s">
        <v>138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7" t="s">
        <v>86</v>
      </c>
      <c r="BK110" s="194">
        <f>ROUND(I110*H110,2)</f>
        <v>0</v>
      </c>
      <c r="BL110" s="17" t="s">
        <v>156</v>
      </c>
      <c r="BM110" s="17" t="s">
        <v>1065</v>
      </c>
    </row>
    <row r="111" spans="2:65" s="12" customFormat="1" ht="11.25">
      <c r="B111" s="204"/>
      <c r="C111" s="205"/>
      <c r="D111" s="195" t="s">
        <v>217</v>
      </c>
      <c r="E111" s="206" t="s">
        <v>32</v>
      </c>
      <c r="F111" s="207" t="s">
        <v>1066</v>
      </c>
      <c r="G111" s="205"/>
      <c r="H111" s="208">
        <v>292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217</v>
      </c>
      <c r="AU111" s="214" t="s">
        <v>21</v>
      </c>
      <c r="AV111" s="12" t="s">
        <v>21</v>
      </c>
      <c r="AW111" s="12" t="s">
        <v>39</v>
      </c>
      <c r="AX111" s="12" t="s">
        <v>78</v>
      </c>
      <c r="AY111" s="214" t="s">
        <v>138</v>
      </c>
    </row>
    <row r="112" spans="2:65" s="12" customFormat="1" ht="11.25">
      <c r="B112" s="204"/>
      <c r="C112" s="205"/>
      <c r="D112" s="195" t="s">
        <v>217</v>
      </c>
      <c r="E112" s="206" t="s">
        <v>32</v>
      </c>
      <c r="F112" s="207" t="s">
        <v>1067</v>
      </c>
      <c r="G112" s="205"/>
      <c r="H112" s="208">
        <v>588.6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217</v>
      </c>
      <c r="AU112" s="214" t="s">
        <v>21</v>
      </c>
      <c r="AV112" s="12" t="s">
        <v>21</v>
      </c>
      <c r="AW112" s="12" t="s">
        <v>39</v>
      </c>
      <c r="AX112" s="12" t="s">
        <v>78</v>
      </c>
      <c r="AY112" s="214" t="s">
        <v>138</v>
      </c>
    </row>
    <row r="113" spans="2:65" s="12" customFormat="1" ht="11.25">
      <c r="B113" s="204"/>
      <c r="C113" s="205"/>
      <c r="D113" s="195" t="s">
        <v>217</v>
      </c>
      <c r="E113" s="206" t="s">
        <v>32</v>
      </c>
      <c r="F113" s="207" t="s">
        <v>1068</v>
      </c>
      <c r="G113" s="205"/>
      <c r="H113" s="208">
        <v>108.6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217</v>
      </c>
      <c r="AU113" s="214" t="s">
        <v>21</v>
      </c>
      <c r="AV113" s="12" t="s">
        <v>21</v>
      </c>
      <c r="AW113" s="12" t="s">
        <v>39</v>
      </c>
      <c r="AX113" s="12" t="s">
        <v>78</v>
      </c>
      <c r="AY113" s="214" t="s">
        <v>138</v>
      </c>
    </row>
    <row r="114" spans="2:65" s="12" customFormat="1" ht="11.25">
      <c r="B114" s="204"/>
      <c r="C114" s="205"/>
      <c r="D114" s="195" t="s">
        <v>217</v>
      </c>
      <c r="E114" s="206" t="s">
        <v>32</v>
      </c>
      <c r="F114" s="207" t="s">
        <v>1056</v>
      </c>
      <c r="G114" s="205"/>
      <c r="H114" s="208">
        <v>39.4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217</v>
      </c>
      <c r="AU114" s="214" t="s">
        <v>21</v>
      </c>
      <c r="AV114" s="12" t="s">
        <v>21</v>
      </c>
      <c r="AW114" s="12" t="s">
        <v>39</v>
      </c>
      <c r="AX114" s="12" t="s">
        <v>78</v>
      </c>
      <c r="AY114" s="214" t="s">
        <v>138</v>
      </c>
    </row>
    <row r="115" spans="2:65" s="14" customFormat="1" ht="11.25">
      <c r="B115" s="236"/>
      <c r="C115" s="237"/>
      <c r="D115" s="195" t="s">
        <v>217</v>
      </c>
      <c r="E115" s="238" t="s">
        <v>32</v>
      </c>
      <c r="F115" s="239" t="s">
        <v>302</v>
      </c>
      <c r="G115" s="237"/>
      <c r="H115" s="240">
        <v>1028.5999999999999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AT115" s="246" t="s">
        <v>217</v>
      </c>
      <c r="AU115" s="246" t="s">
        <v>21</v>
      </c>
      <c r="AV115" s="14" t="s">
        <v>152</v>
      </c>
      <c r="AW115" s="14" t="s">
        <v>39</v>
      </c>
      <c r="AX115" s="14" t="s">
        <v>78</v>
      </c>
      <c r="AY115" s="246" t="s">
        <v>138</v>
      </c>
    </row>
    <row r="116" spans="2:65" s="12" customFormat="1" ht="11.25">
      <c r="B116" s="204"/>
      <c r="C116" s="205"/>
      <c r="D116" s="195" t="s">
        <v>217</v>
      </c>
      <c r="E116" s="206" t="s">
        <v>32</v>
      </c>
      <c r="F116" s="207" t="s">
        <v>1069</v>
      </c>
      <c r="G116" s="205"/>
      <c r="H116" s="208">
        <v>247.27500000000001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217</v>
      </c>
      <c r="AU116" s="214" t="s">
        <v>21</v>
      </c>
      <c r="AV116" s="12" t="s">
        <v>21</v>
      </c>
      <c r="AW116" s="12" t="s">
        <v>39</v>
      </c>
      <c r="AX116" s="12" t="s">
        <v>78</v>
      </c>
      <c r="AY116" s="214" t="s">
        <v>138</v>
      </c>
    </row>
    <row r="117" spans="2:65" s="14" customFormat="1" ht="11.25">
      <c r="B117" s="236"/>
      <c r="C117" s="237"/>
      <c r="D117" s="195" t="s">
        <v>217</v>
      </c>
      <c r="E117" s="238" t="s">
        <v>191</v>
      </c>
      <c r="F117" s="239" t="s">
        <v>302</v>
      </c>
      <c r="G117" s="237"/>
      <c r="H117" s="240">
        <v>247.27500000000001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AT117" s="246" t="s">
        <v>217</v>
      </c>
      <c r="AU117" s="246" t="s">
        <v>21</v>
      </c>
      <c r="AV117" s="14" t="s">
        <v>152</v>
      </c>
      <c r="AW117" s="14" t="s">
        <v>39</v>
      </c>
      <c r="AX117" s="14" t="s">
        <v>78</v>
      </c>
      <c r="AY117" s="246" t="s">
        <v>138</v>
      </c>
    </row>
    <row r="118" spans="2:65" s="13" customFormat="1" ht="11.25">
      <c r="B118" s="215"/>
      <c r="C118" s="216"/>
      <c r="D118" s="195" t="s">
        <v>217</v>
      </c>
      <c r="E118" s="217" t="s">
        <v>32</v>
      </c>
      <c r="F118" s="218" t="s">
        <v>261</v>
      </c>
      <c r="G118" s="216"/>
      <c r="H118" s="219">
        <v>1275.875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217</v>
      </c>
      <c r="AU118" s="225" t="s">
        <v>21</v>
      </c>
      <c r="AV118" s="13" t="s">
        <v>156</v>
      </c>
      <c r="AW118" s="13" t="s">
        <v>39</v>
      </c>
      <c r="AX118" s="13" t="s">
        <v>86</v>
      </c>
      <c r="AY118" s="225" t="s">
        <v>138</v>
      </c>
    </row>
    <row r="119" spans="2:65" s="1" customFormat="1" ht="22.5" customHeight="1">
      <c r="B119" s="35"/>
      <c r="C119" s="183" t="s">
        <v>267</v>
      </c>
      <c r="D119" s="183" t="s">
        <v>141</v>
      </c>
      <c r="E119" s="184" t="s">
        <v>305</v>
      </c>
      <c r="F119" s="185" t="s">
        <v>306</v>
      </c>
      <c r="G119" s="186" t="s">
        <v>245</v>
      </c>
      <c r="H119" s="187">
        <v>322</v>
      </c>
      <c r="I119" s="188"/>
      <c r="J119" s="189">
        <f>ROUND(I119*H119,2)</f>
        <v>0</v>
      </c>
      <c r="K119" s="185" t="s">
        <v>215</v>
      </c>
      <c r="L119" s="39"/>
      <c r="M119" s="190" t="s">
        <v>32</v>
      </c>
      <c r="N119" s="191" t="s">
        <v>49</v>
      </c>
      <c r="O119" s="61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AR119" s="17" t="s">
        <v>156</v>
      </c>
      <c r="AT119" s="17" t="s">
        <v>141</v>
      </c>
      <c r="AU119" s="17" t="s">
        <v>21</v>
      </c>
      <c r="AY119" s="17" t="s">
        <v>138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17" t="s">
        <v>86</v>
      </c>
      <c r="BK119" s="194">
        <f>ROUND(I119*H119,2)</f>
        <v>0</v>
      </c>
      <c r="BL119" s="17" t="s">
        <v>156</v>
      </c>
      <c r="BM119" s="17" t="s">
        <v>1070</v>
      </c>
    </row>
    <row r="120" spans="2:65" s="12" customFormat="1" ht="11.25">
      <c r="B120" s="204"/>
      <c r="C120" s="205"/>
      <c r="D120" s="195" t="s">
        <v>217</v>
      </c>
      <c r="E120" s="206" t="s">
        <v>32</v>
      </c>
      <c r="F120" s="207" t="s">
        <v>1071</v>
      </c>
      <c r="G120" s="205"/>
      <c r="H120" s="208">
        <v>322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217</v>
      </c>
      <c r="AU120" s="214" t="s">
        <v>21</v>
      </c>
      <c r="AV120" s="12" t="s">
        <v>21</v>
      </c>
      <c r="AW120" s="12" t="s">
        <v>39</v>
      </c>
      <c r="AX120" s="12" t="s">
        <v>86</v>
      </c>
      <c r="AY120" s="214" t="s">
        <v>138</v>
      </c>
    </row>
    <row r="121" spans="2:65" s="1" customFormat="1" ht="16.5" customHeight="1">
      <c r="B121" s="35"/>
      <c r="C121" s="183" t="s">
        <v>272</v>
      </c>
      <c r="D121" s="183" t="s">
        <v>141</v>
      </c>
      <c r="E121" s="184" t="s">
        <v>309</v>
      </c>
      <c r="F121" s="185" t="s">
        <v>310</v>
      </c>
      <c r="G121" s="186" t="s">
        <v>245</v>
      </c>
      <c r="H121" s="187">
        <v>247.27500000000001</v>
      </c>
      <c r="I121" s="188"/>
      <c r="J121" s="189">
        <f>ROUND(I121*H121,2)</f>
        <v>0</v>
      </c>
      <c r="K121" s="185" t="s">
        <v>215</v>
      </c>
      <c r="L121" s="39"/>
      <c r="M121" s="190" t="s">
        <v>32</v>
      </c>
      <c r="N121" s="191" t="s">
        <v>49</v>
      </c>
      <c r="O121" s="61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AR121" s="17" t="s">
        <v>156</v>
      </c>
      <c r="AT121" s="17" t="s">
        <v>141</v>
      </c>
      <c r="AU121" s="17" t="s">
        <v>21</v>
      </c>
      <c r="AY121" s="17" t="s">
        <v>138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7" t="s">
        <v>86</v>
      </c>
      <c r="BK121" s="194">
        <f>ROUND(I121*H121,2)</f>
        <v>0</v>
      </c>
      <c r="BL121" s="17" t="s">
        <v>156</v>
      </c>
      <c r="BM121" s="17" t="s">
        <v>1072</v>
      </c>
    </row>
    <row r="122" spans="2:65" s="12" customFormat="1" ht="11.25">
      <c r="B122" s="204"/>
      <c r="C122" s="205"/>
      <c r="D122" s="195" t="s">
        <v>217</v>
      </c>
      <c r="E122" s="206" t="s">
        <v>32</v>
      </c>
      <c r="F122" s="207" t="s">
        <v>191</v>
      </c>
      <c r="G122" s="205"/>
      <c r="H122" s="208">
        <v>247.27500000000001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217</v>
      </c>
      <c r="AU122" s="214" t="s">
        <v>21</v>
      </c>
      <c r="AV122" s="12" t="s">
        <v>21</v>
      </c>
      <c r="AW122" s="12" t="s">
        <v>39</v>
      </c>
      <c r="AX122" s="12" t="s">
        <v>86</v>
      </c>
      <c r="AY122" s="214" t="s">
        <v>138</v>
      </c>
    </row>
    <row r="123" spans="2:65" s="1" customFormat="1" ht="22.5" customHeight="1">
      <c r="B123" s="35"/>
      <c r="C123" s="183" t="s">
        <v>8</v>
      </c>
      <c r="D123" s="183" t="s">
        <v>141</v>
      </c>
      <c r="E123" s="184" t="s">
        <v>323</v>
      </c>
      <c r="F123" s="185" t="s">
        <v>324</v>
      </c>
      <c r="G123" s="186" t="s">
        <v>245</v>
      </c>
      <c r="H123" s="187">
        <v>304.2</v>
      </c>
      <c r="I123" s="188"/>
      <c r="J123" s="189">
        <f>ROUND(I123*H123,2)</f>
        <v>0</v>
      </c>
      <c r="K123" s="185" t="s">
        <v>215</v>
      </c>
      <c r="L123" s="39"/>
      <c r="M123" s="190" t="s">
        <v>32</v>
      </c>
      <c r="N123" s="191" t="s">
        <v>49</v>
      </c>
      <c r="O123" s="61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AR123" s="17" t="s">
        <v>156</v>
      </c>
      <c r="AT123" s="17" t="s">
        <v>141</v>
      </c>
      <c r="AU123" s="17" t="s">
        <v>21</v>
      </c>
      <c r="AY123" s="17" t="s">
        <v>138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7" t="s">
        <v>86</v>
      </c>
      <c r="BK123" s="194">
        <f>ROUND(I123*H123,2)</f>
        <v>0</v>
      </c>
      <c r="BL123" s="17" t="s">
        <v>156</v>
      </c>
      <c r="BM123" s="17" t="s">
        <v>1073</v>
      </c>
    </row>
    <row r="124" spans="2:65" s="12" customFormat="1" ht="11.25">
      <c r="B124" s="204"/>
      <c r="C124" s="205"/>
      <c r="D124" s="195" t="s">
        <v>217</v>
      </c>
      <c r="E124" s="206" t="s">
        <v>32</v>
      </c>
      <c r="F124" s="207" t="s">
        <v>1074</v>
      </c>
      <c r="G124" s="205"/>
      <c r="H124" s="208">
        <v>304.2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217</v>
      </c>
      <c r="AU124" s="214" t="s">
        <v>21</v>
      </c>
      <c r="AV124" s="12" t="s">
        <v>21</v>
      </c>
      <c r="AW124" s="12" t="s">
        <v>39</v>
      </c>
      <c r="AX124" s="12" t="s">
        <v>86</v>
      </c>
      <c r="AY124" s="214" t="s">
        <v>138</v>
      </c>
    </row>
    <row r="125" spans="2:65" s="1" customFormat="1" ht="22.5" customHeight="1">
      <c r="B125" s="35"/>
      <c r="C125" s="183" t="s">
        <v>282</v>
      </c>
      <c r="D125" s="183" t="s">
        <v>141</v>
      </c>
      <c r="E125" s="184" t="s">
        <v>328</v>
      </c>
      <c r="F125" s="185" t="s">
        <v>329</v>
      </c>
      <c r="G125" s="186" t="s">
        <v>245</v>
      </c>
      <c r="H125" s="187">
        <v>34.6</v>
      </c>
      <c r="I125" s="188"/>
      <c r="J125" s="189">
        <f>ROUND(I125*H125,2)</f>
        <v>0</v>
      </c>
      <c r="K125" s="185" t="s">
        <v>215</v>
      </c>
      <c r="L125" s="39"/>
      <c r="M125" s="190" t="s">
        <v>32</v>
      </c>
      <c r="N125" s="191" t="s">
        <v>49</v>
      </c>
      <c r="O125" s="61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AR125" s="17" t="s">
        <v>156</v>
      </c>
      <c r="AT125" s="17" t="s">
        <v>141</v>
      </c>
      <c r="AU125" s="17" t="s">
        <v>21</v>
      </c>
      <c r="AY125" s="17" t="s">
        <v>138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7" t="s">
        <v>86</v>
      </c>
      <c r="BK125" s="194">
        <f>ROUND(I125*H125,2)</f>
        <v>0</v>
      </c>
      <c r="BL125" s="17" t="s">
        <v>156</v>
      </c>
      <c r="BM125" s="17" t="s">
        <v>1075</v>
      </c>
    </row>
    <row r="126" spans="2:65" s="12" customFormat="1" ht="11.25">
      <c r="B126" s="204"/>
      <c r="C126" s="205"/>
      <c r="D126" s="195" t="s">
        <v>217</v>
      </c>
      <c r="E126" s="206" t="s">
        <v>32</v>
      </c>
      <c r="F126" s="207" t="s">
        <v>1076</v>
      </c>
      <c r="G126" s="205"/>
      <c r="H126" s="208">
        <v>34.6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217</v>
      </c>
      <c r="AU126" s="214" t="s">
        <v>21</v>
      </c>
      <c r="AV126" s="12" t="s">
        <v>21</v>
      </c>
      <c r="AW126" s="12" t="s">
        <v>39</v>
      </c>
      <c r="AX126" s="12" t="s">
        <v>86</v>
      </c>
      <c r="AY126" s="214" t="s">
        <v>138</v>
      </c>
    </row>
    <row r="127" spans="2:65" s="1" customFormat="1" ht="16.5" customHeight="1">
      <c r="B127" s="35"/>
      <c r="C127" s="226" t="s">
        <v>286</v>
      </c>
      <c r="D127" s="226" t="s">
        <v>273</v>
      </c>
      <c r="E127" s="227" t="s">
        <v>335</v>
      </c>
      <c r="F127" s="228" t="s">
        <v>336</v>
      </c>
      <c r="G127" s="229" t="s">
        <v>276</v>
      </c>
      <c r="H127" s="230">
        <v>138.4</v>
      </c>
      <c r="I127" s="231"/>
      <c r="J127" s="232">
        <f>ROUND(I127*H127,2)</f>
        <v>0</v>
      </c>
      <c r="K127" s="228" t="s">
        <v>215</v>
      </c>
      <c r="L127" s="233"/>
      <c r="M127" s="234" t="s">
        <v>32</v>
      </c>
      <c r="N127" s="235" t="s">
        <v>49</v>
      </c>
      <c r="O127" s="61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AR127" s="17" t="s">
        <v>171</v>
      </c>
      <c r="AT127" s="17" t="s">
        <v>273</v>
      </c>
      <c r="AU127" s="17" t="s">
        <v>21</v>
      </c>
      <c r="AY127" s="17" t="s">
        <v>138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7" t="s">
        <v>86</v>
      </c>
      <c r="BK127" s="194">
        <f>ROUND(I127*H127,2)</f>
        <v>0</v>
      </c>
      <c r="BL127" s="17" t="s">
        <v>156</v>
      </c>
      <c r="BM127" s="17" t="s">
        <v>1077</v>
      </c>
    </row>
    <row r="128" spans="2:65" s="12" customFormat="1" ht="11.25">
      <c r="B128" s="204"/>
      <c r="C128" s="205"/>
      <c r="D128" s="195" t="s">
        <v>217</v>
      </c>
      <c r="E128" s="206" t="s">
        <v>32</v>
      </c>
      <c r="F128" s="207" t="s">
        <v>1078</v>
      </c>
      <c r="G128" s="205"/>
      <c r="H128" s="208">
        <v>69.2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217</v>
      </c>
      <c r="AU128" s="214" t="s">
        <v>21</v>
      </c>
      <c r="AV128" s="12" t="s">
        <v>21</v>
      </c>
      <c r="AW128" s="12" t="s">
        <v>39</v>
      </c>
      <c r="AX128" s="12" t="s">
        <v>86</v>
      </c>
      <c r="AY128" s="214" t="s">
        <v>138</v>
      </c>
    </row>
    <row r="129" spans="2:65" s="12" customFormat="1" ht="11.25">
      <c r="B129" s="204"/>
      <c r="C129" s="205"/>
      <c r="D129" s="195" t="s">
        <v>217</v>
      </c>
      <c r="E129" s="205"/>
      <c r="F129" s="207" t="s">
        <v>1079</v>
      </c>
      <c r="G129" s="205"/>
      <c r="H129" s="208">
        <v>138.4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217</v>
      </c>
      <c r="AU129" s="214" t="s">
        <v>21</v>
      </c>
      <c r="AV129" s="12" t="s">
        <v>21</v>
      </c>
      <c r="AW129" s="12" t="s">
        <v>4</v>
      </c>
      <c r="AX129" s="12" t="s">
        <v>86</v>
      </c>
      <c r="AY129" s="214" t="s">
        <v>138</v>
      </c>
    </row>
    <row r="130" spans="2:65" s="1" customFormat="1" ht="22.5" customHeight="1">
      <c r="B130" s="35"/>
      <c r="C130" s="183" t="s">
        <v>291</v>
      </c>
      <c r="D130" s="183" t="s">
        <v>141</v>
      </c>
      <c r="E130" s="184" t="s">
        <v>351</v>
      </c>
      <c r="F130" s="185" t="s">
        <v>352</v>
      </c>
      <c r="G130" s="186" t="s">
        <v>214</v>
      </c>
      <c r="H130" s="187">
        <v>239.2</v>
      </c>
      <c r="I130" s="188"/>
      <c r="J130" s="189">
        <f>ROUND(I130*H130,2)</f>
        <v>0</v>
      </c>
      <c r="K130" s="185" t="s">
        <v>215</v>
      </c>
      <c r="L130" s="39"/>
      <c r="M130" s="190" t="s">
        <v>32</v>
      </c>
      <c r="N130" s="191" t="s">
        <v>49</v>
      </c>
      <c r="O130" s="61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AR130" s="17" t="s">
        <v>156</v>
      </c>
      <c r="AT130" s="17" t="s">
        <v>141</v>
      </c>
      <c r="AU130" s="17" t="s">
        <v>21</v>
      </c>
      <c r="AY130" s="17" t="s">
        <v>138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7" t="s">
        <v>86</v>
      </c>
      <c r="BK130" s="194">
        <f>ROUND(I130*H130,2)</f>
        <v>0</v>
      </c>
      <c r="BL130" s="17" t="s">
        <v>156</v>
      </c>
      <c r="BM130" s="17" t="s">
        <v>1080</v>
      </c>
    </row>
    <row r="131" spans="2:65" s="12" customFormat="1" ht="11.25">
      <c r="B131" s="204"/>
      <c r="C131" s="205"/>
      <c r="D131" s="195" t="s">
        <v>217</v>
      </c>
      <c r="E131" s="206" t="s">
        <v>32</v>
      </c>
      <c r="F131" s="207" t="s">
        <v>1081</v>
      </c>
      <c r="G131" s="205"/>
      <c r="H131" s="208">
        <v>239.2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217</v>
      </c>
      <c r="AU131" s="214" t="s">
        <v>21</v>
      </c>
      <c r="AV131" s="12" t="s">
        <v>21</v>
      </c>
      <c r="AW131" s="12" t="s">
        <v>39</v>
      </c>
      <c r="AX131" s="12" t="s">
        <v>86</v>
      </c>
      <c r="AY131" s="214" t="s">
        <v>138</v>
      </c>
    </row>
    <row r="132" spans="2:65" s="1" customFormat="1" ht="22.5" customHeight="1">
      <c r="B132" s="35"/>
      <c r="C132" s="183" t="s">
        <v>295</v>
      </c>
      <c r="D132" s="183" t="s">
        <v>141</v>
      </c>
      <c r="E132" s="184" t="s">
        <v>356</v>
      </c>
      <c r="F132" s="185" t="s">
        <v>357</v>
      </c>
      <c r="G132" s="186" t="s">
        <v>214</v>
      </c>
      <c r="H132" s="187">
        <v>239.2</v>
      </c>
      <c r="I132" s="188"/>
      <c r="J132" s="189">
        <f>ROUND(I132*H132,2)</f>
        <v>0</v>
      </c>
      <c r="K132" s="185" t="s">
        <v>215</v>
      </c>
      <c r="L132" s="39"/>
      <c r="M132" s="190" t="s">
        <v>32</v>
      </c>
      <c r="N132" s="191" t="s">
        <v>49</v>
      </c>
      <c r="O132" s="61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17" t="s">
        <v>156</v>
      </c>
      <c r="AT132" s="17" t="s">
        <v>141</v>
      </c>
      <c r="AU132" s="17" t="s">
        <v>21</v>
      </c>
      <c r="AY132" s="17" t="s">
        <v>138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7" t="s">
        <v>86</v>
      </c>
      <c r="BK132" s="194">
        <f>ROUND(I132*H132,2)</f>
        <v>0</v>
      </c>
      <c r="BL132" s="17" t="s">
        <v>156</v>
      </c>
      <c r="BM132" s="17" t="s">
        <v>1082</v>
      </c>
    </row>
    <row r="133" spans="2:65" s="12" customFormat="1" ht="11.25">
      <c r="B133" s="204"/>
      <c r="C133" s="205"/>
      <c r="D133" s="195" t="s">
        <v>217</v>
      </c>
      <c r="E133" s="206" t="s">
        <v>32</v>
      </c>
      <c r="F133" s="207" t="s">
        <v>1081</v>
      </c>
      <c r="G133" s="205"/>
      <c r="H133" s="208">
        <v>239.2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217</v>
      </c>
      <c r="AU133" s="214" t="s">
        <v>21</v>
      </c>
      <c r="AV133" s="12" t="s">
        <v>21</v>
      </c>
      <c r="AW133" s="12" t="s">
        <v>39</v>
      </c>
      <c r="AX133" s="12" t="s">
        <v>86</v>
      </c>
      <c r="AY133" s="214" t="s">
        <v>138</v>
      </c>
    </row>
    <row r="134" spans="2:65" s="1" customFormat="1" ht="16.5" customHeight="1">
      <c r="B134" s="35"/>
      <c r="C134" s="226" t="s">
        <v>304</v>
      </c>
      <c r="D134" s="226" t="s">
        <v>273</v>
      </c>
      <c r="E134" s="227" t="s">
        <v>361</v>
      </c>
      <c r="F134" s="228" t="s">
        <v>362</v>
      </c>
      <c r="G134" s="229" t="s">
        <v>363</v>
      </c>
      <c r="H134" s="230">
        <v>7.1760000000000002</v>
      </c>
      <c r="I134" s="231"/>
      <c r="J134" s="232">
        <f>ROUND(I134*H134,2)</f>
        <v>0</v>
      </c>
      <c r="K134" s="228" t="s">
        <v>215</v>
      </c>
      <c r="L134" s="233"/>
      <c r="M134" s="234" t="s">
        <v>32</v>
      </c>
      <c r="N134" s="235" t="s">
        <v>49</v>
      </c>
      <c r="O134" s="61"/>
      <c r="P134" s="192">
        <f>O134*H134</f>
        <v>0</v>
      </c>
      <c r="Q134" s="192">
        <v>1E-3</v>
      </c>
      <c r="R134" s="192">
        <f>Q134*H134</f>
        <v>7.1760000000000001E-3</v>
      </c>
      <c r="S134" s="192">
        <v>0</v>
      </c>
      <c r="T134" s="193">
        <f>S134*H134</f>
        <v>0</v>
      </c>
      <c r="AR134" s="17" t="s">
        <v>171</v>
      </c>
      <c r="AT134" s="17" t="s">
        <v>273</v>
      </c>
      <c r="AU134" s="17" t="s">
        <v>21</v>
      </c>
      <c r="AY134" s="17" t="s">
        <v>138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7" t="s">
        <v>86</v>
      </c>
      <c r="BK134" s="194">
        <f>ROUND(I134*H134,2)</f>
        <v>0</v>
      </c>
      <c r="BL134" s="17" t="s">
        <v>156</v>
      </c>
      <c r="BM134" s="17" t="s">
        <v>1083</v>
      </c>
    </row>
    <row r="135" spans="2:65" s="12" customFormat="1" ht="11.25">
      <c r="B135" s="204"/>
      <c r="C135" s="205"/>
      <c r="D135" s="195" t="s">
        <v>217</v>
      </c>
      <c r="E135" s="206" t="s">
        <v>32</v>
      </c>
      <c r="F135" s="207" t="s">
        <v>1084</v>
      </c>
      <c r="G135" s="205"/>
      <c r="H135" s="208">
        <v>7.1760000000000002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217</v>
      </c>
      <c r="AU135" s="214" t="s">
        <v>21</v>
      </c>
      <c r="AV135" s="12" t="s">
        <v>21</v>
      </c>
      <c r="AW135" s="12" t="s">
        <v>39</v>
      </c>
      <c r="AX135" s="12" t="s">
        <v>86</v>
      </c>
      <c r="AY135" s="214" t="s">
        <v>138</v>
      </c>
    </row>
    <row r="136" spans="2:65" s="1" customFormat="1" ht="22.5" customHeight="1">
      <c r="B136" s="35"/>
      <c r="C136" s="183" t="s">
        <v>7</v>
      </c>
      <c r="D136" s="183" t="s">
        <v>141</v>
      </c>
      <c r="E136" s="184" t="s">
        <v>367</v>
      </c>
      <c r="F136" s="185" t="s">
        <v>368</v>
      </c>
      <c r="G136" s="186" t="s">
        <v>214</v>
      </c>
      <c r="H136" s="187">
        <v>1409.3</v>
      </c>
      <c r="I136" s="188"/>
      <c r="J136" s="189">
        <f>ROUND(I136*H136,2)</f>
        <v>0</v>
      </c>
      <c r="K136" s="185" t="s">
        <v>215</v>
      </c>
      <c r="L136" s="39"/>
      <c r="M136" s="190" t="s">
        <v>32</v>
      </c>
      <c r="N136" s="191" t="s">
        <v>49</v>
      </c>
      <c r="O136" s="61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AR136" s="17" t="s">
        <v>156</v>
      </c>
      <c r="AT136" s="17" t="s">
        <v>141</v>
      </c>
      <c r="AU136" s="17" t="s">
        <v>21</v>
      </c>
      <c r="AY136" s="17" t="s">
        <v>138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7" t="s">
        <v>86</v>
      </c>
      <c r="BK136" s="194">
        <f>ROUND(I136*H136,2)</f>
        <v>0</v>
      </c>
      <c r="BL136" s="17" t="s">
        <v>156</v>
      </c>
      <c r="BM136" s="17" t="s">
        <v>1085</v>
      </c>
    </row>
    <row r="137" spans="2:65" s="12" customFormat="1" ht="11.25">
      <c r="B137" s="204"/>
      <c r="C137" s="205"/>
      <c r="D137" s="195" t="s">
        <v>217</v>
      </c>
      <c r="E137" s="206" t="s">
        <v>32</v>
      </c>
      <c r="F137" s="207" t="s">
        <v>1086</v>
      </c>
      <c r="G137" s="205"/>
      <c r="H137" s="208">
        <v>1409.3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217</v>
      </c>
      <c r="AU137" s="214" t="s">
        <v>21</v>
      </c>
      <c r="AV137" s="12" t="s">
        <v>21</v>
      </c>
      <c r="AW137" s="12" t="s">
        <v>39</v>
      </c>
      <c r="AX137" s="12" t="s">
        <v>86</v>
      </c>
      <c r="AY137" s="214" t="s">
        <v>138</v>
      </c>
    </row>
    <row r="138" spans="2:65" s="1" customFormat="1" ht="16.5" customHeight="1">
      <c r="B138" s="35"/>
      <c r="C138" s="226" t="s">
        <v>312</v>
      </c>
      <c r="D138" s="226" t="s">
        <v>273</v>
      </c>
      <c r="E138" s="227" t="s">
        <v>372</v>
      </c>
      <c r="F138" s="228" t="s">
        <v>373</v>
      </c>
      <c r="G138" s="229" t="s">
        <v>363</v>
      </c>
      <c r="H138" s="230">
        <v>42.279000000000003</v>
      </c>
      <c r="I138" s="231"/>
      <c r="J138" s="232">
        <f>ROUND(I138*H138,2)</f>
        <v>0</v>
      </c>
      <c r="K138" s="228" t="s">
        <v>215</v>
      </c>
      <c r="L138" s="233"/>
      <c r="M138" s="234" t="s">
        <v>32</v>
      </c>
      <c r="N138" s="235" t="s">
        <v>49</v>
      </c>
      <c r="O138" s="61"/>
      <c r="P138" s="192">
        <f>O138*H138</f>
        <v>0</v>
      </c>
      <c r="Q138" s="192">
        <v>1E-3</v>
      </c>
      <c r="R138" s="192">
        <f>Q138*H138</f>
        <v>4.2279000000000004E-2</v>
      </c>
      <c r="S138" s="192">
        <v>0</v>
      </c>
      <c r="T138" s="193">
        <f>S138*H138</f>
        <v>0</v>
      </c>
      <c r="AR138" s="17" t="s">
        <v>171</v>
      </c>
      <c r="AT138" s="17" t="s">
        <v>273</v>
      </c>
      <c r="AU138" s="17" t="s">
        <v>21</v>
      </c>
      <c r="AY138" s="17" t="s">
        <v>138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7" t="s">
        <v>86</v>
      </c>
      <c r="BK138" s="194">
        <f>ROUND(I138*H138,2)</f>
        <v>0</v>
      </c>
      <c r="BL138" s="17" t="s">
        <v>156</v>
      </c>
      <c r="BM138" s="17" t="s">
        <v>1087</v>
      </c>
    </row>
    <row r="139" spans="2:65" s="12" customFormat="1" ht="11.25">
      <c r="B139" s="204"/>
      <c r="C139" s="205"/>
      <c r="D139" s="195" t="s">
        <v>217</v>
      </c>
      <c r="E139" s="206" t="s">
        <v>32</v>
      </c>
      <c r="F139" s="207" t="s">
        <v>1088</v>
      </c>
      <c r="G139" s="205"/>
      <c r="H139" s="208">
        <v>42.279000000000003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217</v>
      </c>
      <c r="AU139" s="214" t="s">
        <v>21</v>
      </c>
      <c r="AV139" s="12" t="s">
        <v>21</v>
      </c>
      <c r="AW139" s="12" t="s">
        <v>39</v>
      </c>
      <c r="AX139" s="12" t="s">
        <v>86</v>
      </c>
      <c r="AY139" s="214" t="s">
        <v>138</v>
      </c>
    </row>
    <row r="140" spans="2:65" s="1" customFormat="1" ht="16.5" customHeight="1">
      <c r="B140" s="35"/>
      <c r="C140" s="183" t="s">
        <v>317</v>
      </c>
      <c r="D140" s="183" t="s">
        <v>141</v>
      </c>
      <c r="E140" s="184" t="s">
        <v>377</v>
      </c>
      <c r="F140" s="185" t="s">
        <v>378</v>
      </c>
      <c r="G140" s="186" t="s">
        <v>214</v>
      </c>
      <c r="H140" s="187">
        <v>515.70000000000005</v>
      </c>
      <c r="I140" s="188"/>
      <c r="J140" s="189">
        <f>ROUND(I140*H140,2)</f>
        <v>0</v>
      </c>
      <c r="K140" s="185" t="s">
        <v>215</v>
      </c>
      <c r="L140" s="39"/>
      <c r="M140" s="190" t="s">
        <v>32</v>
      </c>
      <c r="N140" s="191" t="s">
        <v>49</v>
      </c>
      <c r="O140" s="61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17" t="s">
        <v>156</v>
      </c>
      <c r="AT140" s="17" t="s">
        <v>141</v>
      </c>
      <c r="AU140" s="17" t="s">
        <v>21</v>
      </c>
      <c r="AY140" s="17" t="s">
        <v>138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7" t="s">
        <v>86</v>
      </c>
      <c r="BK140" s="194">
        <f>ROUND(I140*H140,2)</f>
        <v>0</v>
      </c>
      <c r="BL140" s="17" t="s">
        <v>156</v>
      </c>
      <c r="BM140" s="17" t="s">
        <v>1089</v>
      </c>
    </row>
    <row r="141" spans="2:65" s="12" customFormat="1" ht="11.25">
      <c r="B141" s="204"/>
      <c r="C141" s="205"/>
      <c r="D141" s="195" t="s">
        <v>217</v>
      </c>
      <c r="E141" s="206" t="s">
        <v>32</v>
      </c>
      <c r="F141" s="207" t="s">
        <v>1090</v>
      </c>
      <c r="G141" s="205"/>
      <c r="H141" s="208">
        <v>301.5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217</v>
      </c>
      <c r="AU141" s="214" t="s">
        <v>21</v>
      </c>
      <c r="AV141" s="12" t="s">
        <v>21</v>
      </c>
      <c r="AW141" s="12" t="s">
        <v>39</v>
      </c>
      <c r="AX141" s="12" t="s">
        <v>78</v>
      </c>
      <c r="AY141" s="214" t="s">
        <v>138</v>
      </c>
    </row>
    <row r="142" spans="2:65" s="12" customFormat="1" ht="11.25">
      <c r="B142" s="204"/>
      <c r="C142" s="205"/>
      <c r="D142" s="195" t="s">
        <v>217</v>
      </c>
      <c r="E142" s="206" t="s">
        <v>32</v>
      </c>
      <c r="F142" s="207" t="s">
        <v>1091</v>
      </c>
      <c r="G142" s="205"/>
      <c r="H142" s="208">
        <v>214.2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217</v>
      </c>
      <c r="AU142" s="214" t="s">
        <v>21</v>
      </c>
      <c r="AV142" s="12" t="s">
        <v>21</v>
      </c>
      <c r="AW142" s="12" t="s">
        <v>39</v>
      </c>
      <c r="AX142" s="12" t="s">
        <v>78</v>
      </c>
      <c r="AY142" s="214" t="s">
        <v>138</v>
      </c>
    </row>
    <row r="143" spans="2:65" s="13" customFormat="1" ht="11.25">
      <c r="B143" s="215"/>
      <c r="C143" s="216"/>
      <c r="D143" s="195" t="s">
        <v>217</v>
      </c>
      <c r="E143" s="217" t="s">
        <v>32</v>
      </c>
      <c r="F143" s="218" t="s">
        <v>261</v>
      </c>
      <c r="G143" s="216"/>
      <c r="H143" s="219">
        <v>515.70000000000005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217</v>
      </c>
      <c r="AU143" s="225" t="s">
        <v>21</v>
      </c>
      <c r="AV143" s="13" t="s">
        <v>156</v>
      </c>
      <c r="AW143" s="13" t="s">
        <v>39</v>
      </c>
      <c r="AX143" s="13" t="s">
        <v>86</v>
      </c>
      <c r="AY143" s="225" t="s">
        <v>138</v>
      </c>
    </row>
    <row r="144" spans="2:65" s="1" customFormat="1" ht="22.5" customHeight="1">
      <c r="B144" s="35"/>
      <c r="C144" s="183" t="s">
        <v>322</v>
      </c>
      <c r="D144" s="183" t="s">
        <v>141</v>
      </c>
      <c r="E144" s="184" t="s">
        <v>383</v>
      </c>
      <c r="F144" s="185" t="s">
        <v>384</v>
      </c>
      <c r="G144" s="186" t="s">
        <v>214</v>
      </c>
      <c r="H144" s="187">
        <v>1249.9000000000001</v>
      </c>
      <c r="I144" s="188"/>
      <c r="J144" s="189">
        <f>ROUND(I144*H144,2)</f>
        <v>0</v>
      </c>
      <c r="K144" s="185" t="s">
        <v>215</v>
      </c>
      <c r="L144" s="39"/>
      <c r="M144" s="190" t="s">
        <v>32</v>
      </c>
      <c r="N144" s="191" t="s">
        <v>49</v>
      </c>
      <c r="O144" s="61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17" t="s">
        <v>156</v>
      </c>
      <c r="AT144" s="17" t="s">
        <v>141</v>
      </c>
      <c r="AU144" s="17" t="s">
        <v>21</v>
      </c>
      <c r="AY144" s="17" t="s">
        <v>138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7" t="s">
        <v>86</v>
      </c>
      <c r="BK144" s="194">
        <f>ROUND(I144*H144,2)</f>
        <v>0</v>
      </c>
      <c r="BL144" s="17" t="s">
        <v>156</v>
      </c>
      <c r="BM144" s="17" t="s">
        <v>1092</v>
      </c>
    </row>
    <row r="145" spans="2:65" s="12" customFormat="1" ht="11.25">
      <c r="B145" s="204"/>
      <c r="C145" s="205"/>
      <c r="D145" s="195" t="s">
        <v>217</v>
      </c>
      <c r="E145" s="206" t="s">
        <v>32</v>
      </c>
      <c r="F145" s="207" t="s">
        <v>1093</v>
      </c>
      <c r="G145" s="205"/>
      <c r="H145" s="208">
        <v>1249.9000000000001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217</v>
      </c>
      <c r="AU145" s="214" t="s">
        <v>21</v>
      </c>
      <c r="AV145" s="12" t="s">
        <v>21</v>
      </c>
      <c r="AW145" s="12" t="s">
        <v>39</v>
      </c>
      <c r="AX145" s="12" t="s">
        <v>86</v>
      </c>
      <c r="AY145" s="214" t="s">
        <v>138</v>
      </c>
    </row>
    <row r="146" spans="2:65" s="1" customFormat="1" ht="22.5" customHeight="1">
      <c r="B146" s="35"/>
      <c r="C146" s="183" t="s">
        <v>327</v>
      </c>
      <c r="D146" s="183" t="s">
        <v>141</v>
      </c>
      <c r="E146" s="184" t="s">
        <v>388</v>
      </c>
      <c r="F146" s="185" t="s">
        <v>389</v>
      </c>
      <c r="G146" s="186" t="s">
        <v>214</v>
      </c>
      <c r="H146" s="187">
        <v>710.7</v>
      </c>
      <c r="I146" s="188"/>
      <c r="J146" s="189">
        <f>ROUND(I146*H146,2)</f>
        <v>0</v>
      </c>
      <c r="K146" s="185" t="s">
        <v>215</v>
      </c>
      <c r="L146" s="39"/>
      <c r="M146" s="190" t="s">
        <v>32</v>
      </c>
      <c r="N146" s="191" t="s">
        <v>49</v>
      </c>
      <c r="O146" s="61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17" t="s">
        <v>156</v>
      </c>
      <c r="AT146" s="17" t="s">
        <v>141</v>
      </c>
      <c r="AU146" s="17" t="s">
        <v>21</v>
      </c>
      <c r="AY146" s="17" t="s">
        <v>138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7" t="s">
        <v>86</v>
      </c>
      <c r="BK146" s="194">
        <f>ROUND(I146*H146,2)</f>
        <v>0</v>
      </c>
      <c r="BL146" s="17" t="s">
        <v>156</v>
      </c>
      <c r="BM146" s="17" t="s">
        <v>1094</v>
      </c>
    </row>
    <row r="147" spans="2:65" s="12" customFormat="1" ht="11.25">
      <c r="B147" s="204"/>
      <c r="C147" s="205"/>
      <c r="D147" s="195" t="s">
        <v>217</v>
      </c>
      <c r="E147" s="206" t="s">
        <v>32</v>
      </c>
      <c r="F147" s="207" t="s">
        <v>1095</v>
      </c>
      <c r="G147" s="205"/>
      <c r="H147" s="208">
        <v>710.7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217</v>
      </c>
      <c r="AU147" s="214" t="s">
        <v>21</v>
      </c>
      <c r="AV147" s="12" t="s">
        <v>21</v>
      </c>
      <c r="AW147" s="12" t="s">
        <v>39</v>
      </c>
      <c r="AX147" s="12" t="s">
        <v>86</v>
      </c>
      <c r="AY147" s="214" t="s">
        <v>138</v>
      </c>
    </row>
    <row r="148" spans="2:65" s="1" customFormat="1" ht="16.5" customHeight="1">
      <c r="B148" s="35"/>
      <c r="C148" s="183" t="s">
        <v>334</v>
      </c>
      <c r="D148" s="183" t="s">
        <v>141</v>
      </c>
      <c r="E148" s="184" t="s">
        <v>393</v>
      </c>
      <c r="F148" s="185" t="s">
        <v>394</v>
      </c>
      <c r="G148" s="186" t="s">
        <v>214</v>
      </c>
      <c r="H148" s="187">
        <v>1409.3</v>
      </c>
      <c r="I148" s="188"/>
      <c r="J148" s="189">
        <f>ROUND(I148*H148,2)</f>
        <v>0</v>
      </c>
      <c r="K148" s="185" t="s">
        <v>215</v>
      </c>
      <c r="L148" s="39"/>
      <c r="M148" s="190" t="s">
        <v>32</v>
      </c>
      <c r="N148" s="191" t="s">
        <v>49</v>
      </c>
      <c r="O148" s="61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AR148" s="17" t="s">
        <v>156</v>
      </c>
      <c r="AT148" s="17" t="s">
        <v>141</v>
      </c>
      <c r="AU148" s="17" t="s">
        <v>21</v>
      </c>
      <c r="AY148" s="17" t="s">
        <v>138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7" t="s">
        <v>86</v>
      </c>
      <c r="BK148" s="194">
        <f>ROUND(I148*H148,2)</f>
        <v>0</v>
      </c>
      <c r="BL148" s="17" t="s">
        <v>156</v>
      </c>
      <c r="BM148" s="17" t="s">
        <v>1096</v>
      </c>
    </row>
    <row r="149" spans="2:65" s="12" customFormat="1" ht="11.25">
      <c r="B149" s="204"/>
      <c r="C149" s="205"/>
      <c r="D149" s="195" t="s">
        <v>217</v>
      </c>
      <c r="E149" s="206" t="s">
        <v>32</v>
      </c>
      <c r="F149" s="207" t="s">
        <v>1097</v>
      </c>
      <c r="G149" s="205"/>
      <c r="H149" s="208">
        <v>1409.3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217</v>
      </c>
      <c r="AU149" s="214" t="s">
        <v>21</v>
      </c>
      <c r="AV149" s="12" t="s">
        <v>21</v>
      </c>
      <c r="AW149" s="12" t="s">
        <v>39</v>
      </c>
      <c r="AX149" s="12" t="s">
        <v>86</v>
      </c>
      <c r="AY149" s="214" t="s">
        <v>138</v>
      </c>
    </row>
    <row r="150" spans="2:65" s="1" customFormat="1" ht="16.5" customHeight="1">
      <c r="B150" s="35"/>
      <c r="C150" s="183" t="s">
        <v>340</v>
      </c>
      <c r="D150" s="183" t="s">
        <v>141</v>
      </c>
      <c r="E150" s="184" t="s">
        <v>398</v>
      </c>
      <c r="F150" s="185" t="s">
        <v>399</v>
      </c>
      <c r="G150" s="186" t="s">
        <v>245</v>
      </c>
      <c r="H150" s="187">
        <v>49.454999999999998</v>
      </c>
      <c r="I150" s="188"/>
      <c r="J150" s="189">
        <f>ROUND(I150*H150,2)</f>
        <v>0</v>
      </c>
      <c r="K150" s="185" t="s">
        <v>215</v>
      </c>
      <c r="L150" s="39"/>
      <c r="M150" s="190" t="s">
        <v>32</v>
      </c>
      <c r="N150" s="191" t="s">
        <v>49</v>
      </c>
      <c r="O150" s="61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AR150" s="17" t="s">
        <v>156</v>
      </c>
      <c r="AT150" s="17" t="s">
        <v>141</v>
      </c>
      <c r="AU150" s="17" t="s">
        <v>21</v>
      </c>
      <c r="AY150" s="17" t="s">
        <v>138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7" t="s">
        <v>86</v>
      </c>
      <c r="BK150" s="194">
        <f>ROUND(I150*H150,2)</f>
        <v>0</v>
      </c>
      <c r="BL150" s="17" t="s">
        <v>156</v>
      </c>
      <c r="BM150" s="17" t="s">
        <v>1098</v>
      </c>
    </row>
    <row r="151" spans="2:65" s="12" customFormat="1" ht="11.25">
      <c r="B151" s="204"/>
      <c r="C151" s="205"/>
      <c r="D151" s="195" t="s">
        <v>217</v>
      </c>
      <c r="E151" s="206" t="s">
        <v>32</v>
      </c>
      <c r="F151" s="207" t="s">
        <v>1099</v>
      </c>
      <c r="G151" s="205"/>
      <c r="H151" s="208">
        <v>49.454999999999998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217</v>
      </c>
      <c r="AU151" s="214" t="s">
        <v>21</v>
      </c>
      <c r="AV151" s="12" t="s">
        <v>21</v>
      </c>
      <c r="AW151" s="12" t="s">
        <v>39</v>
      </c>
      <c r="AX151" s="12" t="s">
        <v>86</v>
      </c>
      <c r="AY151" s="214" t="s">
        <v>138</v>
      </c>
    </row>
    <row r="152" spans="2:65" s="11" customFormat="1" ht="22.9" customHeight="1">
      <c r="B152" s="167"/>
      <c r="C152" s="168"/>
      <c r="D152" s="169" t="s">
        <v>77</v>
      </c>
      <c r="E152" s="181" t="s">
        <v>152</v>
      </c>
      <c r="F152" s="181" t="s">
        <v>418</v>
      </c>
      <c r="G152" s="168"/>
      <c r="H152" s="168"/>
      <c r="I152" s="171"/>
      <c r="J152" s="182">
        <f>BK152</f>
        <v>0</v>
      </c>
      <c r="K152" s="168"/>
      <c r="L152" s="173"/>
      <c r="M152" s="174"/>
      <c r="N152" s="175"/>
      <c r="O152" s="175"/>
      <c r="P152" s="176">
        <f>SUM(P153:P161)</f>
        <v>0</v>
      </c>
      <c r="Q152" s="175"/>
      <c r="R152" s="176">
        <f>SUM(R153:R161)</f>
        <v>0.23023815</v>
      </c>
      <c r="S152" s="175"/>
      <c r="T152" s="177">
        <f>SUM(T153:T161)</f>
        <v>0</v>
      </c>
      <c r="AR152" s="178" t="s">
        <v>86</v>
      </c>
      <c r="AT152" s="179" t="s">
        <v>77</v>
      </c>
      <c r="AU152" s="179" t="s">
        <v>86</v>
      </c>
      <c r="AY152" s="178" t="s">
        <v>138</v>
      </c>
      <c r="BK152" s="180">
        <f>SUM(BK153:BK161)</f>
        <v>0</v>
      </c>
    </row>
    <row r="153" spans="2:65" s="1" customFormat="1" ht="33.75" customHeight="1">
      <c r="B153" s="35"/>
      <c r="C153" s="183" t="s">
        <v>345</v>
      </c>
      <c r="D153" s="183" t="s">
        <v>141</v>
      </c>
      <c r="E153" s="184" t="s">
        <v>425</v>
      </c>
      <c r="F153" s="185" t="s">
        <v>426</v>
      </c>
      <c r="G153" s="186" t="s">
        <v>245</v>
      </c>
      <c r="H153" s="187">
        <v>1.1000000000000001</v>
      </c>
      <c r="I153" s="188"/>
      <c r="J153" s="189">
        <f>ROUND(I153*H153,2)</f>
        <v>0</v>
      </c>
      <c r="K153" s="185" t="s">
        <v>215</v>
      </c>
      <c r="L153" s="39"/>
      <c r="M153" s="190" t="s">
        <v>32</v>
      </c>
      <c r="N153" s="191" t="s">
        <v>49</v>
      </c>
      <c r="O153" s="61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AR153" s="17" t="s">
        <v>156</v>
      </c>
      <c r="AT153" s="17" t="s">
        <v>141</v>
      </c>
      <c r="AU153" s="17" t="s">
        <v>21</v>
      </c>
      <c r="AY153" s="17" t="s">
        <v>138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7" t="s">
        <v>86</v>
      </c>
      <c r="BK153" s="194">
        <f>ROUND(I153*H153,2)</f>
        <v>0</v>
      </c>
      <c r="BL153" s="17" t="s">
        <v>156</v>
      </c>
      <c r="BM153" s="17" t="s">
        <v>1100</v>
      </c>
    </row>
    <row r="154" spans="2:65" s="12" customFormat="1" ht="11.25">
      <c r="B154" s="204"/>
      <c r="C154" s="205"/>
      <c r="D154" s="195" t="s">
        <v>217</v>
      </c>
      <c r="E154" s="206" t="s">
        <v>32</v>
      </c>
      <c r="F154" s="207" t="s">
        <v>1101</v>
      </c>
      <c r="G154" s="205"/>
      <c r="H154" s="208">
        <v>1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217</v>
      </c>
      <c r="AU154" s="214" t="s">
        <v>21</v>
      </c>
      <c r="AV154" s="12" t="s">
        <v>21</v>
      </c>
      <c r="AW154" s="12" t="s">
        <v>39</v>
      </c>
      <c r="AX154" s="12" t="s">
        <v>78</v>
      </c>
      <c r="AY154" s="214" t="s">
        <v>138</v>
      </c>
    </row>
    <row r="155" spans="2:65" s="12" customFormat="1" ht="11.25">
      <c r="B155" s="204"/>
      <c r="C155" s="205"/>
      <c r="D155" s="195" t="s">
        <v>217</v>
      </c>
      <c r="E155" s="206" t="s">
        <v>32</v>
      </c>
      <c r="F155" s="207" t="s">
        <v>480</v>
      </c>
      <c r="G155" s="205"/>
      <c r="H155" s="208">
        <v>0.1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217</v>
      </c>
      <c r="AU155" s="214" t="s">
        <v>21</v>
      </c>
      <c r="AV155" s="12" t="s">
        <v>21</v>
      </c>
      <c r="AW155" s="12" t="s">
        <v>39</v>
      </c>
      <c r="AX155" s="12" t="s">
        <v>78</v>
      </c>
      <c r="AY155" s="214" t="s">
        <v>138</v>
      </c>
    </row>
    <row r="156" spans="2:65" s="13" customFormat="1" ht="11.25">
      <c r="B156" s="215"/>
      <c r="C156" s="216"/>
      <c r="D156" s="195" t="s">
        <v>217</v>
      </c>
      <c r="E156" s="217" t="s">
        <v>32</v>
      </c>
      <c r="F156" s="218" t="s">
        <v>261</v>
      </c>
      <c r="G156" s="216"/>
      <c r="H156" s="219">
        <v>1.1000000000000001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217</v>
      </c>
      <c r="AU156" s="225" t="s">
        <v>21</v>
      </c>
      <c r="AV156" s="13" t="s">
        <v>156</v>
      </c>
      <c r="AW156" s="13" t="s">
        <v>39</v>
      </c>
      <c r="AX156" s="13" t="s">
        <v>86</v>
      </c>
      <c r="AY156" s="225" t="s">
        <v>138</v>
      </c>
    </row>
    <row r="157" spans="2:65" s="1" customFormat="1" ht="33.75" customHeight="1">
      <c r="B157" s="35"/>
      <c r="C157" s="183" t="s">
        <v>350</v>
      </c>
      <c r="D157" s="183" t="s">
        <v>141</v>
      </c>
      <c r="E157" s="184" t="s">
        <v>430</v>
      </c>
      <c r="F157" s="185" t="s">
        <v>431</v>
      </c>
      <c r="G157" s="186" t="s">
        <v>214</v>
      </c>
      <c r="H157" s="187">
        <v>6.9</v>
      </c>
      <c r="I157" s="188"/>
      <c r="J157" s="189">
        <f>ROUND(I157*H157,2)</f>
        <v>0</v>
      </c>
      <c r="K157" s="185" t="s">
        <v>215</v>
      </c>
      <c r="L157" s="39"/>
      <c r="M157" s="190" t="s">
        <v>32</v>
      </c>
      <c r="N157" s="191" t="s">
        <v>49</v>
      </c>
      <c r="O157" s="61"/>
      <c r="P157" s="192">
        <f>O157*H157</f>
        <v>0</v>
      </c>
      <c r="Q157" s="192">
        <v>7.6499999999999997E-3</v>
      </c>
      <c r="R157" s="192">
        <f>Q157*H157</f>
        <v>5.2784999999999999E-2</v>
      </c>
      <c r="S157" s="192">
        <v>0</v>
      </c>
      <c r="T157" s="193">
        <f>S157*H157</f>
        <v>0</v>
      </c>
      <c r="AR157" s="17" t="s">
        <v>156</v>
      </c>
      <c r="AT157" s="17" t="s">
        <v>141</v>
      </c>
      <c r="AU157" s="17" t="s">
        <v>21</v>
      </c>
      <c r="AY157" s="17" t="s">
        <v>138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7" t="s">
        <v>86</v>
      </c>
      <c r="BK157" s="194">
        <f>ROUND(I157*H157,2)</f>
        <v>0</v>
      </c>
      <c r="BL157" s="17" t="s">
        <v>156</v>
      </c>
      <c r="BM157" s="17" t="s">
        <v>1102</v>
      </c>
    </row>
    <row r="158" spans="2:65" s="12" customFormat="1" ht="11.25">
      <c r="B158" s="204"/>
      <c r="C158" s="205"/>
      <c r="D158" s="195" t="s">
        <v>217</v>
      </c>
      <c r="E158" s="206" t="s">
        <v>32</v>
      </c>
      <c r="F158" s="207" t="s">
        <v>1103</v>
      </c>
      <c r="G158" s="205"/>
      <c r="H158" s="208">
        <v>6.9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217</v>
      </c>
      <c r="AU158" s="214" t="s">
        <v>21</v>
      </c>
      <c r="AV158" s="12" t="s">
        <v>21</v>
      </c>
      <c r="AW158" s="12" t="s">
        <v>39</v>
      </c>
      <c r="AX158" s="12" t="s">
        <v>86</v>
      </c>
      <c r="AY158" s="214" t="s">
        <v>138</v>
      </c>
    </row>
    <row r="159" spans="2:65" s="1" customFormat="1" ht="33.75" customHeight="1">
      <c r="B159" s="35"/>
      <c r="C159" s="183" t="s">
        <v>355</v>
      </c>
      <c r="D159" s="183" t="s">
        <v>141</v>
      </c>
      <c r="E159" s="184" t="s">
        <v>435</v>
      </c>
      <c r="F159" s="185" t="s">
        <v>436</v>
      </c>
      <c r="G159" s="186" t="s">
        <v>214</v>
      </c>
      <c r="H159" s="187">
        <v>6.9</v>
      </c>
      <c r="I159" s="188"/>
      <c r="J159" s="189">
        <f>ROUND(I159*H159,2)</f>
        <v>0</v>
      </c>
      <c r="K159" s="185" t="s">
        <v>215</v>
      </c>
      <c r="L159" s="39"/>
      <c r="M159" s="190" t="s">
        <v>32</v>
      </c>
      <c r="N159" s="191" t="s">
        <v>49</v>
      </c>
      <c r="O159" s="61"/>
      <c r="P159" s="192">
        <f>O159*H159</f>
        <v>0</v>
      </c>
      <c r="Q159" s="192">
        <v>8.5999999999999998E-4</v>
      </c>
      <c r="R159" s="192">
        <f>Q159*H159</f>
        <v>5.934E-3</v>
      </c>
      <c r="S159" s="192">
        <v>0</v>
      </c>
      <c r="T159" s="193">
        <f>S159*H159</f>
        <v>0</v>
      </c>
      <c r="AR159" s="17" t="s">
        <v>156</v>
      </c>
      <c r="AT159" s="17" t="s">
        <v>141</v>
      </c>
      <c r="AU159" s="17" t="s">
        <v>21</v>
      </c>
      <c r="AY159" s="17" t="s">
        <v>138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7" t="s">
        <v>86</v>
      </c>
      <c r="BK159" s="194">
        <f>ROUND(I159*H159,2)</f>
        <v>0</v>
      </c>
      <c r="BL159" s="17" t="s">
        <v>156</v>
      </c>
      <c r="BM159" s="17" t="s">
        <v>1104</v>
      </c>
    </row>
    <row r="160" spans="2:65" s="1" customFormat="1" ht="33.75" customHeight="1">
      <c r="B160" s="35"/>
      <c r="C160" s="183" t="s">
        <v>360</v>
      </c>
      <c r="D160" s="183" t="s">
        <v>141</v>
      </c>
      <c r="E160" s="184" t="s">
        <v>923</v>
      </c>
      <c r="F160" s="185" t="s">
        <v>924</v>
      </c>
      <c r="G160" s="186" t="s">
        <v>276</v>
      </c>
      <c r="H160" s="187">
        <v>0.16500000000000001</v>
      </c>
      <c r="I160" s="188"/>
      <c r="J160" s="189">
        <f>ROUND(I160*H160,2)</f>
        <v>0</v>
      </c>
      <c r="K160" s="185" t="s">
        <v>215</v>
      </c>
      <c r="L160" s="39"/>
      <c r="M160" s="190" t="s">
        <v>32</v>
      </c>
      <c r="N160" s="191" t="s">
        <v>49</v>
      </c>
      <c r="O160" s="61"/>
      <c r="P160" s="192">
        <f>O160*H160</f>
        <v>0</v>
      </c>
      <c r="Q160" s="192">
        <v>1.0395099999999999</v>
      </c>
      <c r="R160" s="192">
        <f>Q160*H160</f>
        <v>0.17151915000000001</v>
      </c>
      <c r="S160" s="192">
        <v>0</v>
      </c>
      <c r="T160" s="193">
        <f>S160*H160</f>
        <v>0</v>
      </c>
      <c r="AR160" s="17" t="s">
        <v>156</v>
      </c>
      <c r="AT160" s="17" t="s">
        <v>141</v>
      </c>
      <c r="AU160" s="17" t="s">
        <v>21</v>
      </c>
      <c r="AY160" s="17" t="s">
        <v>138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7" t="s">
        <v>86</v>
      </c>
      <c r="BK160" s="194">
        <f>ROUND(I160*H160,2)</f>
        <v>0</v>
      </c>
      <c r="BL160" s="17" t="s">
        <v>156</v>
      </c>
      <c r="BM160" s="17" t="s">
        <v>1105</v>
      </c>
    </row>
    <row r="161" spans="2:65" s="12" customFormat="1" ht="11.25">
      <c r="B161" s="204"/>
      <c r="C161" s="205"/>
      <c r="D161" s="195" t="s">
        <v>217</v>
      </c>
      <c r="E161" s="206" t="s">
        <v>32</v>
      </c>
      <c r="F161" s="207" t="s">
        <v>1106</v>
      </c>
      <c r="G161" s="205"/>
      <c r="H161" s="208">
        <v>0.16500000000000001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217</v>
      </c>
      <c r="AU161" s="214" t="s">
        <v>21</v>
      </c>
      <c r="AV161" s="12" t="s">
        <v>21</v>
      </c>
      <c r="AW161" s="12" t="s">
        <v>39</v>
      </c>
      <c r="AX161" s="12" t="s">
        <v>86</v>
      </c>
      <c r="AY161" s="214" t="s">
        <v>138</v>
      </c>
    </row>
    <row r="162" spans="2:65" s="11" customFormat="1" ht="22.9" customHeight="1">
      <c r="B162" s="167"/>
      <c r="C162" s="168"/>
      <c r="D162" s="169" t="s">
        <v>77</v>
      </c>
      <c r="E162" s="181" t="s">
        <v>156</v>
      </c>
      <c r="F162" s="181" t="s">
        <v>438</v>
      </c>
      <c r="G162" s="168"/>
      <c r="H162" s="168"/>
      <c r="I162" s="171"/>
      <c r="J162" s="182">
        <f>BK162</f>
        <v>0</v>
      </c>
      <c r="K162" s="168"/>
      <c r="L162" s="173"/>
      <c r="M162" s="174"/>
      <c r="N162" s="175"/>
      <c r="O162" s="175"/>
      <c r="P162" s="176">
        <f>SUM(P163:P183)</f>
        <v>0</v>
      </c>
      <c r="Q162" s="175"/>
      <c r="R162" s="176">
        <f>SUM(R163:R183)</f>
        <v>558.55920579999997</v>
      </c>
      <c r="S162" s="175"/>
      <c r="T162" s="177">
        <f>SUM(T163:T183)</f>
        <v>0</v>
      </c>
      <c r="AR162" s="178" t="s">
        <v>86</v>
      </c>
      <c r="AT162" s="179" t="s">
        <v>77</v>
      </c>
      <c r="AU162" s="179" t="s">
        <v>86</v>
      </c>
      <c r="AY162" s="178" t="s">
        <v>138</v>
      </c>
      <c r="BK162" s="180">
        <f>SUM(BK163:BK183)</f>
        <v>0</v>
      </c>
    </row>
    <row r="163" spans="2:65" s="1" customFormat="1" ht="16.5" customHeight="1">
      <c r="B163" s="35"/>
      <c r="C163" s="183" t="s">
        <v>366</v>
      </c>
      <c r="D163" s="183" t="s">
        <v>141</v>
      </c>
      <c r="E163" s="184" t="s">
        <v>785</v>
      </c>
      <c r="F163" s="185" t="s">
        <v>786</v>
      </c>
      <c r="G163" s="186" t="s">
        <v>214</v>
      </c>
      <c r="H163" s="187">
        <v>35</v>
      </c>
      <c r="I163" s="188"/>
      <c r="J163" s="189">
        <f>ROUND(I163*H163,2)</f>
        <v>0</v>
      </c>
      <c r="K163" s="185" t="s">
        <v>215</v>
      </c>
      <c r="L163" s="39"/>
      <c r="M163" s="190" t="s">
        <v>32</v>
      </c>
      <c r="N163" s="191" t="s">
        <v>49</v>
      </c>
      <c r="O163" s="61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AR163" s="17" t="s">
        <v>156</v>
      </c>
      <c r="AT163" s="17" t="s">
        <v>141</v>
      </c>
      <c r="AU163" s="17" t="s">
        <v>21</v>
      </c>
      <c r="AY163" s="17" t="s">
        <v>138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7" t="s">
        <v>86</v>
      </c>
      <c r="BK163" s="194">
        <f>ROUND(I163*H163,2)</f>
        <v>0</v>
      </c>
      <c r="BL163" s="17" t="s">
        <v>156</v>
      </c>
      <c r="BM163" s="17" t="s">
        <v>1107</v>
      </c>
    </row>
    <row r="164" spans="2:65" s="12" customFormat="1" ht="11.25">
      <c r="B164" s="204"/>
      <c r="C164" s="205"/>
      <c r="D164" s="195" t="s">
        <v>217</v>
      </c>
      <c r="E164" s="206" t="s">
        <v>32</v>
      </c>
      <c r="F164" s="207" t="s">
        <v>1108</v>
      </c>
      <c r="G164" s="205"/>
      <c r="H164" s="208">
        <v>35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217</v>
      </c>
      <c r="AU164" s="214" t="s">
        <v>21</v>
      </c>
      <c r="AV164" s="12" t="s">
        <v>21</v>
      </c>
      <c r="AW164" s="12" t="s">
        <v>39</v>
      </c>
      <c r="AX164" s="12" t="s">
        <v>86</v>
      </c>
      <c r="AY164" s="214" t="s">
        <v>138</v>
      </c>
    </row>
    <row r="165" spans="2:65" s="1" customFormat="1" ht="16.5" customHeight="1">
      <c r="B165" s="35"/>
      <c r="C165" s="183" t="s">
        <v>371</v>
      </c>
      <c r="D165" s="183" t="s">
        <v>141</v>
      </c>
      <c r="E165" s="184" t="s">
        <v>1109</v>
      </c>
      <c r="F165" s="185" t="s">
        <v>1110</v>
      </c>
      <c r="G165" s="186" t="s">
        <v>214</v>
      </c>
      <c r="H165" s="187">
        <v>49.24</v>
      </c>
      <c r="I165" s="188"/>
      <c r="J165" s="189">
        <f>ROUND(I165*H165,2)</f>
        <v>0</v>
      </c>
      <c r="K165" s="185" t="s">
        <v>32</v>
      </c>
      <c r="L165" s="39"/>
      <c r="M165" s="190" t="s">
        <v>32</v>
      </c>
      <c r="N165" s="191" t="s">
        <v>49</v>
      </c>
      <c r="O165" s="61"/>
      <c r="P165" s="192">
        <f>O165*H165</f>
        <v>0</v>
      </c>
      <c r="Q165" s="192">
        <v>0.21251999999999999</v>
      </c>
      <c r="R165" s="192">
        <f>Q165*H165</f>
        <v>10.464484799999999</v>
      </c>
      <c r="S165" s="192">
        <v>0</v>
      </c>
      <c r="T165" s="193">
        <f>S165*H165</f>
        <v>0</v>
      </c>
      <c r="AR165" s="17" t="s">
        <v>156</v>
      </c>
      <c r="AT165" s="17" t="s">
        <v>141</v>
      </c>
      <c r="AU165" s="17" t="s">
        <v>21</v>
      </c>
      <c r="AY165" s="17" t="s">
        <v>138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7" t="s">
        <v>86</v>
      </c>
      <c r="BK165" s="194">
        <f>ROUND(I165*H165,2)</f>
        <v>0</v>
      </c>
      <c r="BL165" s="17" t="s">
        <v>156</v>
      </c>
      <c r="BM165" s="17" t="s">
        <v>1111</v>
      </c>
    </row>
    <row r="166" spans="2:65" s="12" customFormat="1" ht="11.25">
      <c r="B166" s="204"/>
      <c r="C166" s="205"/>
      <c r="D166" s="195" t="s">
        <v>217</v>
      </c>
      <c r="E166" s="206" t="s">
        <v>32</v>
      </c>
      <c r="F166" s="207" t="s">
        <v>1112</v>
      </c>
      <c r="G166" s="205"/>
      <c r="H166" s="208">
        <v>49.24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217</v>
      </c>
      <c r="AU166" s="214" t="s">
        <v>21</v>
      </c>
      <c r="AV166" s="12" t="s">
        <v>21</v>
      </c>
      <c r="AW166" s="12" t="s">
        <v>39</v>
      </c>
      <c r="AX166" s="12" t="s">
        <v>86</v>
      </c>
      <c r="AY166" s="214" t="s">
        <v>138</v>
      </c>
    </row>
    <row r="167" spans="2:65" s="1" customFormat="1" ht="22.5" customHeight="1">
      <c r="B167" s="35"/>
      <c r="C167" s="183" t="s">
        <v>376</v>
      </c>
      <c r="D167" s="183" t="s">
        <v>141</v>
      </c>
      <c r="E167" s="184" t="s">
        <v>446</v>
      </c>
      <c r="F167" s="185" t="s">
        <v>447</v>
      </c>
      <c r="G167" s="186" t="s">
        <v>214</v>
      </c>
      <c r="H167" s="187">
        <v>851.5</v>
      </c>
      <c r="I167" s="188"/>
      <c r="J167" s="189">
        <f>ROUND(I167*H167,2)</f>
        <v>0</v>
      </c>
      <c r="K167" s="185" t="s">
        <v>215</v>
      </c>
      <c r="L167" s="39"/>
      <c r="M167" s="190" t="s">
        <v>32</v>
      </c>
      <c r="N167" s="191" t="s">
        <v>49</v>
      </c>
      <c r="O167" s="61"/>
      <c r="P167" s="192">
        <f>O167*H167</f>
        <v>0</v>
      </c>
      <c r="Q167" s="192">
        <v>2.7999999999999998E-4</v>
      </c>
      <c r="R167" s="192">
        <f>Q167*H167</f>
        <v>0.23841999999999997</v>
      </c>
      <c r="S167" s="192">
        <v>0</v>
      </c>
      <c r="T167" s="193">
        <f>S167*H167</f>
        <v>0</v>
      </c>
      <c r="AR167" s="17" t="s">
        <v>156</v>
      </c>
      <c r="AT167" s="17" t="s">
        <v>141</v>
      </c>
      <c r="AU167" s="17" t="s">
        <v>21</v>
      </c>
      <c r="AY167" s="17" t="s">
        <v>138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7" t="s">
        <v>86</v>
      </c>
      <c r="BK167" s="194">
        <f>ROUND(I167*H167,2)</f>
        <v>0</v>
      </c>
      <c r="BL167" s="17" t="s">
        <v>156</v>
      </c>
      <c r="BM167" s="17" t="s">
        <v>1113</v>
      </c>
    </row>
    <row r="168" spans="2:65" s="12" customFormat="1" ht="11.25">
      <c r="B168" s="204"/>
      <c r="C168" s="205"/>
      <c r="D168" s="195" t="s">
        <v>217</v>
      </c>
      <c r="E168" s="206" t="s">
        <v>32</v>
      </c>
      <c r="F168" s="207" t="s">
        <v>1114</v>
      </c>
      <c r="G168" s="205"/>
      <c r="H168" s="208">
        <v>851.5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217</v>
      </c>
      <c r="AU168" s="214" t="s">
        <v>21</v>
      </c>
      <c r="AV168" s="12" t="s">
        <v>21</v>
      </c>
      <c r="AW168" s="12" t="s">
        <v>39</v>
      </c>
      <c r="AX168" s="12" t="s">
        <v>86</v>
      </c>
      <c r="AY168" s="214" t="s">
        <v>138</v>
      </c>
    </row>
    <row r="169" spans="2:65" s="1" customFormat="1" ht="16.5" customHeight="1">
      <c r="B169" s="35"/>
      <c r="C169" s="226" t="s">
        <v>382</v>
      </c>
      <c r="D169" s="226" t="s">
        <v>273</v>
      </c>
      <c r="E169" s="227" t="s">
        <v>1115</v>
      </c>
      <c r="F169" s="228" t="s">
        <v>1116</v>
      </c>
      <c r="G169" s="229" t="s">
        <v>214</v>
      </c>
      <c r="H169" s="230">
        <v>851.5</v>
      </c>
      <c r="I169" s="231"/>
      <c r="J169" s="232">
        <f>ROUND(I169*H169,2)</f>
        <v>0</v>
      </c>
      <c r="K169" s="228" t="s">
        <v>215</v>
      </c>
      <c r="L169" s="233"/>
      <c r="M169" s="234" t="s">
        <v>32</v>
      </c>
      <c r="N169" s="235" t="s">
        <v>49</v>
      </c>
      <c r="O169" s="61"/>
      <c r="P169" s="192">
        <f>O169*H169</f>
        <v>0</v>
      </c>
      <c r="Q169" s="192">
        <v>1.4999999999999999E-4</v>
      </c>
      <c r="R169" s="192">
        <f>Q169*H169</f>
        <v>0.12772499999999998</v>
      </c>
      <c r="S169" s="192">
        <v>0</v>
      </c>
      <c r="T169" s="193">
        <f>S169*H169</f>
        <v>0</v>
      </c>
      <c r="AR169" s="17" t="s">
        <v>171</v>
      </c>
      <c r="AT169" s="17" t="s">
        <v>273</v>
      </c>
      <c r="AU169" s="17" t="s">
        <v>21</v>
      </c>
      <c r="AY169" s="17" t="s">
        <v>138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7" t="s">
        <v>86</v>
      </c>
      <c r="BK169" s="194">
        <f>ROUND(I169*H169,2)</f>
        <v>0</v>
      </c>
      <c r="BL169" s="17" t="s">
        <v>156</v>
      </c>
      <c r="BM169" s="17" t="s">
        <v>1117</v>
      </c>
    </row>
    <row r="170" spans="2:65" s="1" customFormat="1" ht="22.5" customHeight="1">
      <c r="B170" s="35"/>
      <c r="C170" s="183" t="s">
        <v>387</v>
      </c>
      <c r="D170" s="183" t="s">
        <v>141</v>
      </c>
      <c r="E170" s="184" t="s">
        <v>465</v>
      </c>
      <c r="F170" s="185" t="s">
        <v>466</v>
      </c>
      <c r="G170" s="186" t="s">
        <v>245</v>
      </c>
      <c r="H170" s="187">
        <v>198.5</v>
      </c>
      <c r="I170" s="188"/>
      <c r="J170" s="189">
        <f>ROUND(I170*H170,2)</f>
        <v>0</v>
      </c>
      <c r="K170" s="185" t="s">
        <v>215</v>
      </c>
      <c r="L170" s="39"/>
      <c r="M170" s="190" t="s">
        <v>32</v>
      </c>
      <c r="N170" s="191" t="s">
        <v>49</v>
      </c>
      <c r="O170" s="61"/>
      <c r="P170" s="192">
        <f>O170*H170</f>
        <v>0</v>
      </c>
      <c r="Q170" s="192">
        <v>2.4142999999999999</v>
      </c>
      <c r="R170" s="192">
        <f>Q170*H170</f>
        <v>479.23854999999998</v>
      </c>
      <c r="S170" s="192">
        <v>0</v>
      </c>
      <c r="T170" s="193">
        <f>S170*H170</f>
        <v>0</v>
      </c>
      <c r="AR170" s="17" t="s">
        <v>156</v>
      </c>
      <c r="AT170" s="17" t="s">
        <v>141</v>
      </c>
      <c r="AU170" s="17" t="s">
        <v>21</v>
      </c>
      <c r="AY170" s="17" t="s">
        <v>138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7" t="s">
        <v>86</v>
      </c>
      <c r="BK170" s="194">
        <f>ROUND(I170*H170,2)</f>
        <v>0</v>
      </c>
      <c r="BL170" s="17" t="s">
        <v>156</v>
      </c>
      <c r="BM170" s="17" t="s">
        <v>1118</v>
      </c>
    </row>
    <row r="171" spans="2:65" s="12" customFormat="1" ht="11.25">
      <c r="B171" s="204"/>
      <c r="C171" s="205"/>
      <c r="D171" s="195" t="s">
        <v>217</v>
      </c>
      <c r="E171" s="206" t="s">
        <v>32</v>
      </c>
      <c r="F171" s="207" t="s">
        <v>1119</v>
      </c>
      <c r="G171" s="205"/>
      <c r="H171" s="208">
        <v>164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217</v>
      </c>
      <c r="AU171" s="214" t="s">
        <v>21</v>
      </c>
      <c r="AV171" s="12" t="s">
        <v>21</v>
      </c>
      <c r="AW171" s="12" t="s">
        <v>39</v>
      </c>
      <c r="AX171" s="12" t="s">
        <v>78</v>
      </c>
      <c r="AY171" s="214" t="s">
        <v>138</v>
      </c>
    </row>
    <row r="172" spans="2:65" s="12" customFormat="1" ht="11.25">
      <c r="B172" s="204"/>
      <c r="C172" s="205"/>
      <c r="D172" s="195" t="s">
        <v>217</v>
      </c>
      <c r="E172" s="206" t="s">
        <v>32</v>
      </c>
      <c r="F172" s="207" t="s">
        <v>1120</v>
      </c>
      <c r="G172" s="205"/>
      <c r="H172" s="208">
        <v>34.5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217</v>
      </c>
      <c r="AU172" s="214" t="s">
        <v>21</v>
      </c>
      <c r="AV172" s="12" t="s">
        <v>21</v>
      </c>
      <c r="AW172" s="12" t="s">
        <v>39</v>
      </c>
      <c r="AX172" s="12" t="s">
        <v>78</v>
      </c>
      <c r="AY172" s="214" t="s">
        <v>138</v>
      </c>
    </row>
    <row r="173" spans="2:65" s="13" customFormat="1" ht="11.25">
      <c r="B173" s="215"/>
      <c r="C173" s="216"/>
      <c r="D173" s="195" t="s">
        <v>217</v>
      </c>
      <c r="E173" s="217" t="s">
        <v>32</v>
      </c>
      <c r="F173" s="218" t="s">
        <v>261</v>
      </c>
      <c r="G173" s="216"/>
      <c r="H173" s="219">
        <v>198.5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217</v>
      </c>
      <c r="AU173" s="225" t="s">
        <v>21</v>
      </c>
      <c r="AV173" s="13" t="s">
        <v>156</v>
      </c>
      <c r="AW173" s="13" t="s">
        <v>39</v>
      </c>
      <c r="AX173" s="13" t="s">
        <v>86</v>
      </c>
      <c r="AY173" s="225" t="s">
        <v>138</v>
      </c>
    </row>
    <row r="174" spans="2:65" s="1" customFormat="1" ht="16.5" customHeight="1">
      <c r="B174" s="35"/>
      <c r="C174" s="183" t="s">
        <v>392</v>
      </c>
      <c r="D174" s="183" t="s">
        <v>141</v>
      </c>
      <c r="E174" s="184" t="s">
        <v>471</v>
      </c>
      <c r="F174" s="185" t="s">
        <v>472</v>
      </c>
      <c r="G174" s="186" t="s">
        <v>214</v>
      </c>
      <c r="H174" s="187">
        <v>241.2</v>
      </c>
      <c r="I174" s="188"/>
      <c r="J174" s="189">
        <f>ROUND(I174*H174,2)</f>
        <v>0</v>
      </c>
      <c r="K174" s="185" t="s">
        <v>215</v>
      </c>
      <c r="L174" s="39"/>
      <c r="M174" s="190" t="s">
        <v>32</v>
      </c>
      <c r="N174" s="191" t="s">
        <v>49</v>
      </c>
      <c r="O174" s="61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AR174" s="17" t="s">
        <v>156</v>
      </c>
      <c r="AT174" s="17" t="s">
        <v>141</v>
      </c>
      <c r="AU174" s="17" t="s">
        <v>21</v>
      </c>
      <c r="AY174" s="17" t="s">
        <v>138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7" t="s">
        <v>86</v>
      </c>
      <c r="BK174" s="194">
        <f>ROUND(I174*H174,2)</f>
        <v>0</v>
      </c>
      <c r="BL174" s="17" t="s">
        <v>156</v>
      </c>
      <c r="BM174" s="17" t="s">
        <v>1121</v>
      </c>
    </row>
    <row r="175" spans="2:65" s="12" customFormat="1" ht="11.25">
      <c r="B175" s="204"/>
      <c r="C175" s="205"/>
      <c r="D175" s="195" t="s">
        <v>217</v>
      </c>
      <c r="E175" s="206" t="s">
        <v>32</v>
      </c>
      <c r="F175" s="207" t="s">
        <v>1122</v>
      </c>
      <c r="G175" s="205"/>
      <c r="H175" s="208">
        <v>241.2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217</v>
      </c>
      <c r="AU175" s="214" t="s">
        <v>21</v>
      </c>
      <c r="AV175" s="12" t="s">
        <v>21</v>
      </c>
      <c r="AW175" s="12" t="s">
        <v>39</v>
      </c>
      <c r="AX175" s="12" t="s">
        <v>86</v>
      </c>
      <c r="AY175" s="214" t="s">
        <v>138</v>
      </c>
    </row>
    <row r="176" spans="2:65" s="1" customFormat="1" ht="16.5" customHeight="1">
      <c r="B176" s="35"/>
      <c r="C176" s="183" t="s">
        <v>397</v>
      </c>
      <c r="D176" s="183" t="s">
        <v>141</v>
      </c>
      <c r="E176" s="184" t="s">
        <v>476</v>
      </c>
      <c r="F176" s="185" t="s">
        <v>477</v>
      </c>
      <c r="G176" s="186" t="s">
        <v>245</v>
      </c>
      <c r="H176" s="187">
        <v>2.8</v>
      </c>
      <c r="I176" s="188"/>
      <c r="J176" s="189">
        <f>ROUND(I176*H176,2)</f>
        <v>0</v>
      </c>
      <c r="K176" s="185" t="s">
        <v>215</v>
      </c>
      <c r="L176" s="39"/>
      <c r="M176" s="190" t="s">
        <v>32</v>
      </c>
      <c r="N176" s="191" t="s">
        <v>49</v>
      </c>
      <c r="O176" s="61"/>
      <c r="P176" s="192">
        <f>O176*H176</f>
        <v>0</v>
      </c>
      <c r="Q176" s="192">
        <v>2.16</v>
      </c>
      <c r="R176" s="192">
        <f>Q176*H176</f>
        <v>6.048</v>
      </c>
      <c r="S176" s="192">
        <v>0</v>
      </c>
      <c r="T176" s="193">
        <f>S176*H176</f>
        <v>0</v>
      </c>
      <c r="AR176" s="17" t="s">
        <v>156</v>
      </c>
      <c r="AT176" s="17" t="s">
        <v>141</v>
      </c>
      <c r="AU176" s="17" t="s">
        <v>21</v>
      </c>
      <c r="AY176" s="17" t="s">
        <v>138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7" t="s">
        <v>86</v>
      </c>
      <c r="BK176" s="194">
        <f>ROUND(I176*H176,2)</f>
        <v>0</v>
      </c>
      <c r="BL176" s="17" t="s">
        <v>156</v>
      </c>
      <c r="BM176" s="17" t="s">
        <v>1123</v>
      </c>
    </row>
    <row r="177" spans="2:65" s="12" customFormat="1" ht="11.25">
      <c r="B177" s="204"/>
      <c r="C177" s="205"/>
      <c r="D177" s="195" t="s">
        <v>217</v>
      </c>
      <c r="E177" s="206" t="s">
        <v>32</v>
      </c>
      <c r="F177" s="207" t="s">
        <v>1124</v>
      </c>
      <c r="G177" s="205"/>
      <c r="H177" s="208">
        <v>2.8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217</v>
      </c>
      <c r="AU177" s="214" t="s">
        <v>21</v>
      </c>
      <c r="AV177" s="12" t="s">
        <v>21</v>
      </c>
      <c r="AW177" s="12" t="s">
        <v>39</v>
      </c>
      <c r="AX177" s="12" t="s">
        <v>86</v>
      </c>
      <c r="AY177" s="214" t="s">
        <v>138</v>
      </c>
    </row>
    <row r="178" spans="2:65" s="1" customFormat="1" ht="16.5" customHeight="1">
      <c r="B178" s="35"/>
      <c r="C178" s="183" t="s">
        <v>403</v>
      </c>
      <c r="D178" s="183" t="s">
        <v>141</v>
      </c>
      <c r="E178" s="184" t="s">
        <v>1125</v>
      </c>
      <c r="F178" s="185" t="s">
        <v>1126</v>
      </c>
      <c r="G178" s="186" t="s">
        <v>245</v>
      </c>
      <c r="H178" s="187">
        <v>16.5</v>
      </c>
      <c r="I178" s="188"/>
      <c r="J178" s="189">
        <f>ROUND(I178*H178,2)</f>
        <v>0</v>
      </c>
      <c r="K178" s="185" t="s">
        <v>32</v>
      </c>
      <c r="L178" s="39"/>
      <c r="M178" s="190" t="s">
        <v>32</v>
      </c>
      <c r="N178" s="191" t="s">
        <v>49</v>
      </c>
      <c r="O178" s="61"/>
      <c r="P178" s="192">
        <f>O178*H178</f>
        <v>0</v>
      </c>
      <c r="Q178" s="192">
        <v>2.16</v>
      </c>
      <c r="R178" s="192">
        <f>Q178*H178</f>
        <v>35.64</v>
      </c>
      <c r="S178" s="192">
        <v>0</v>
      </c>
      <c r="T178" s="193">
        <f>S178*H178</f>
        <v>0</v>
      </c>
      <c r="AR178" s="17" t="s">
        <v>156</v>
      </c>
      <c r="AT178" s="17" t="s">
        <v>141</v>
      </c>
      <c r="AU178" s="17" t="s">
        <v>21</v>
      </c>
      <c r="AY178" s="17" t="s">
        <v>138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7" t="s">
        <v>86</v>
      </c>
      <c r="BK178" s="194">
        <f>ROUND(I178*H178,2)</f>
        <v>0</v>
      </c>
      <c r="BL178" s="17" t="s">
        <v>156</v>
      </c>
      <c r="BM178" s="17" t="s">
        <v>1127</v>
      </c>
    </row>
    <row r="179" spans="2:65" s="12" customFormat="1" ht="11.25">
      <c r="B179" s="204"/>
      <c r="C179" s="205"/>
      <c r="D179" s="195" t="s">
        <v>217</v>
      </c>
      <c r="E179" s="206" t="s">
        <v>32</v>
      </c>
      <c r="F179" s="207" t="s">
        <v>1128</v>
      </c>
      <c r="G179" s="205"/>
      <c r="H179" s="208">
        <v>16.5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217</v>
      </c>
      <c r="AU179" s="214" t="s">
        <v>21</v>
      </c>
      <c r="AV179" s="12" t="s">
        <v>21</v>
      </c>
      <c r="AW179" s="12" t="s">
        <v>39</v>
      </c>
      <c r="AX179" s="12" t="s">
        <v>86</v>
      </c>
      <c r="AY179" s="214" t="s">
        <v>138</v>
      </c>
    </row>
    <row r="180" spans="2:65" s="1" customFormat="1" ht="22.5" customHeight="1">
      <c r="B180" s="35"/>
      <c r="C180" s="183" t="s">
        <v>408</v>
      </c>
      <c r="D180" s="183" t="s">
        <v>141</v>
      </c>
      <c r="E180" s="184" t="s">
        <v>1129</v>
      </c>
      <c r="F180" s="185" t="s">
        <v>1130</v>
      </c>
      <c r="G180" s="186" t="s">
        <v>214</v>
      </c>
      <c r="H180" s="187">
        <v>35</v>
      </c>
      <c r="I180" s="188"/>
      <c r="J180" s="189">
        <f>ROUND(I180*H180,2)</f>
        <v>0</v>
      </c>
      <c r="K180" s="185" t="s">
        <v>215</v>
      </c>
      <c r="L180" s="39"/>
      <c r="M180" s="190" t="s">
        <v>32</v>
      </c>
      <c r="N180" s="191" t="s">
        <v>49</v>
      </c>
      <c r="O180" s="61"/>
      <c r="P180" s="192">
        <f>O180*H180</f>
        <v>0</v>
      </c>
      <c r="Q180" s="192">
        <v>0.74326999999999999</v>
      </c>
      <c r="R180" s="192">
        <f>Q180*H180</f>
        <v>26.01445</v>
      </c>
      <c r="S180" s="192">
        <v>0</v>
      </c>
      <c r="T180" s="193">
        <f>S180*H180</f>
        <v>0</v>
      </c>
      <c r="AR180" s="17" t="s">
        <v>156</v>
      </c>
      <c r="AT180" s="17" t="s">
        <v>141</v>
      </c>
      <c r="AU180" s="17" t="s">
        <v>21</v>
      </c>
      <c r="AY180" s="17" t="s">
        <v>138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7" t="s">
        <v>86</v>
      </c>
      <c r="BK180" s="194">
        <f>ROUND(I180*H180,2)</f>
        <v>0</v>
      </c>
      <c r="BL180" s="17" t="s">
        <v>156</v>
      </c>
      <c r="BM180" s="17" t="s">
        <v>1131</v>
      </c>
    </row>
    <row r="181" spans="2:65" s="12" customFormat="1" ht="11.25">
      <c r="B181" s="204"/>
      <c r="C181" s="205"/>
      <c r="D181" s="195" t="s">
        <v>217</v>
      </c>
      <c r="E181" s="206" t="s">
        <v>32</v>
      </c>
      <c r="F181" s="207" t="s">
        <v>1132</v>
      </c>
      <c r="G181" s="205"/>
      <c r="H181" s="208">
        <v>35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217</v>
      </c>
      <c r="AU181" s="214" t="s">
        <v>21</v>
      </c>
      <c r="AV181" s="12" t="s">
        <v>21</v>
      </c>
      <c r="AW181" s="12" t="s">
        <v>39</v>
      </c>
      <c r="AX181" s="12" t="s">
        <v>86</v>
      </c>
      <c r="AY181" s="214" t="s">
        <v>138</v>
      </c>
    </row>
    <row r="182" spans="2:65" s="1" customFormat="1" ht="22.5" customHeight="1">
      <c r="B182" s="35"/>
      <c r="C182" s="183" t="s">
        <v>413</v>
      </c>
      <c r="D182" s="183" t="s">
        <v>141</v>
      </c>
      <c r="E182" s="184" t="s">
        <v>487</v>
      </c>
      <c r="F182" s="185" t="s">
        <v>488</v>
      </c>
      <c r="G182" s="186" t="s">
        <v>231</v>
      </c>
      <c r="H182" s="187">
        <v>13.6</v>
      </c>
      <c r="I182" s="188"/>
      <c r="J182" s="189">
        <f>ROUND(I182*H182,2)</f>
        <v>0</v>
      </c>
      <c r="K182" s="185" t="s">
        <v>215</v>
      </c>
      <c r="L182" s="39"/>
      <c r="M182" s="190" t="s">
        <v>32</v>
      </c>
      <c r="N182" s="191" t="s">
        <v>49</v>
      </c>
      <c r="O182" s="61"/>
      <c r="P182" s="192">
        <f>O182*H182</f>
        <v>0</v>
      </c>
      <c r="Q182" s="192">
        <v>5.7910000000000003E-2</v>
      </c>
      <c r="R182" s="192">
        <f>Q182*H182</f>
        <v>0.78757600000000005</v>
      </c>
      <c r="S182" s="192">
        <v>0</v>
      </c>
      <c r="T182" s="193">
        <f>S182*H182</f>
        <v>0</v>
      </c>
      <c r="AR182" s="17" t="s">
        <v>156</v>
      </c>
      <c r="AT182" s="17" t="s">
        <v>141</v>
      </c>
      <c r="AU182" s="17" t="s">
        <v>21</v>
      </c>
      <c r="AY182" s="17" t="s">
        <v>138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7" t="s">
        <v>86</v>
      </c>
      <c r="BK182" s="194">
        <f>ROUND(I182*H182,2)</f>
        <v>0</v>
      </c>
      <c r="BL182" s="17" t="s">
        <v>156</v>
      </c>
      <c r="BM182" s="17" t="s">
        <v>1133</v>
      </c>
    </row>
    <row r="183" spans="2:65" s="12" customFormat="1" ht="11.25">
      <c r="B183" s="204"/>
      <c r="C183" s="205"/>
      <c r="D183" s="195" t="s">
        <v>217</v>
      </c>
      <c r="E183" s="206" t="s">
        <v>32</v>
      </c>
      <c r="F183" s="207" t="s">
        <v>490</v>
      </c>
      <c r="G183" s="205"/>
      <c r="H183" s="208">
        <v>13.6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217</v>
      </c>
      <c r="AU183" s="214" t="s">
        <v>21</v>
      </c>
      <c r="AV183" s="12" t="s">
        <v>21</v>
      </c>
      <c r="AW183" s="12" t="s">
        <v>39</v>
      </c>
      <c r="AX183" s="12" t="s">
        <v>86</v>
      </c>
      <c r="AY183" s="214" t="s">
        <v>138</v>
      </c>
    </row>
    <row r="184" spans="2:65" s="11" customFormat="1" ht="22.9" customHeight="1">
      <c r="B184" s="167"/>
      <c r="C184" s="168"/>
      <c r="D184" s="169" t="s">
        <v>77</v>
      </c>
      <c r="E184" s="181" t="s">
        <v>137</v>
      </c>
      <c r="F184" s="181" t="s">
        <v>491</v>
      </c>
      <c r="G184" s="168"/>
      <c r="H184" s="168"/>
      <c r="I184" s="171"/>
      <c r="J184" s="182">
        <f>BK184</f>
        <v>0</v>
      </c>
      <c r="K184" s="168"/>
      <c r="L184" s="173"/>
      <c r="M184" s="174"/>
      <c r="N184" s="175"/>
      <c r="O184" s="175"/>
      <c r="P184" s="176">
        <f>SUM(P185:P186)</f>
        <v>0</v>
      </c>
      <c r="Q184" s="175"/>
      <c r="R184" s="176">
        <f>SUM(R185:R186)</f>
        <v>1.2237500000000001</v>
      </c>
      <c r="S184" s="175"/>
      <c r="T184" s="177">
        <f>SUM(T185:T186)</f>
        <v>0</v>
      </c>
      <c r="AR184" s="178" t="s">
        <v>86</v>
      </c>
      <c r="AT184" s="179" t="s">
        <v>77</v>
      </c>
      <c r="AU184" s="179" t="s">
        <v>86</v>
      </c>
      <c r="AY184" s="178" t="s">
        <v>138</v>
      </c>
      <c r="BK184" s="180">
        <f>SUM(BK185:BK186)</f>
        <v>0</v>
      </c>
    </row>
    <row r="185" spans="2:65" s="1" customFormat="1" ht="22.5" customHeight="1">
      <c r="B185" s="35"/>
      <c r="C185" s="183" t="s">
        <v>419</v>
      </c>
      <c r="D185" s="183" t="s">
        <v>141</v>
      </c>
      <c r="E185" s="184" t="s">
        <v>493</v>
      </c>
      <c r="F185" s="185" t="s">
        <v>494</v>
      </c>
      <c r="G185" s="186" t="s">
        <v>214</v>
      </c>
      <c r="H185" s="187">
        <v>25</v>
      </c>
      <c r="I185" s="188"/>
      <c r="J185" s="189">
        <f>ROUND(I185*H185,2)</f>
        <v>0</v>
      </c>
      <c r="K185" s="185" t="s">
        <v>215</v>
      </c>
      <c r="L185" s="39"/>
      <c r="M185" s="190" t="s">
        <v>32</v>
      </c>
      <c r="N185" s="191" t="s">
        <v>49</v>
      </c>
      <c r="O185" s="61"/>
      <c r="P185" s="192">
        <f>O185*H185</f>
        <v>0</v>
      </c>
      <c r="Q185" s="192">
        <v>4.895E-2</v>
      </c>
      <c r="R185" s="192">
        <f>Q185*H185</f>
        <v>1.2237500000000001</v>
      </c>
      <c r="S185" s="192">
        <v>0</v>
      </c>
      <c r="T185" s="193">
        <f>S185*H185</f>
        <v>0</v>
      </c>
      <c r="AR185" s="17" t="s">
        <v>156</v>
      </c>
      <c r="AT185" s="17" t="s">
        <v>141</v>
      </c>
      <c r="AU185" s="17" t="s">
        <v>21</v>
      </c>
      <c r="AY185" s="17" t="s">
        <v>138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7" t="s">
        <v>86</v>
      </c>
      <c r="BK185" s="194">
        <f>ROUND(I185*H185,2)</f>
        <v>0</v>
      </c>
      <c r="BL185" s="17" t="s">
        <v>156</v>
      </c>
      <c r="BM185" s="17" t="s">
        <v>1134</v>
      </c>
    </row>
    <row r="186" spans="2:65" s="1" customFormat="1" ht="16.5" customHeight="1">
      <c r="B186" s="35"/>
      <c r="C186" s="183" t="s">
        <v>424</v>
      </c>
      <c r="D186" s="183" t="s">
        <v>141</v>
      </c>
      <c r="E186" s="184" t="s">
        <v>497</v>
      </c>
      <c r="F186" s="185" t="s">
        <v>498</v>
      </c>
      <c r="G186" s="186" t="s">
        <v>214</v>
      </c>
      <c r="H186" s="187">
        <v>25</v>
      </c>
      <c r="I186" s="188"/>
      <c r="J186" s="189">
        <f>ROUND(I186*H186,2)</f>
        <v>0</v>
      </c>
      <c r="K186" s="185" t="s">
        <v>215</v>
      </c>
      <c r="L186" s="39"/>
      <c r="M186" s="190" t="s">
        <v>32</v>
      </c>
      <c r="N186" s="191" t="s">
        <v>49</v>
      </c>
      <c r="O186" s="61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AR186" s="17" t="s">
        <v>156</v>
      </c>
      <c r="AT186" s="17" t="s">
        <v>141</v>
      </c>
      <c r="AU186" s="17" t="s">
        <v>21</v>
      </c>
      <c r="AY186" s="17" t="s">
        <v>138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7" t="s">
        <v>86</v>
      </c>
      <c r="BK186" s="194">
        <f>ROUND(I186*H186,2)</f>
        <v>0</v>
      </c>
      <c r="BL186" s="17" t="s">
        <v>156</v>
      </c>
      <c r="BM186" s="17" t="s">
        <v>1135</v>
      </c>
    </row>
    <row r="187" spans="2:65" s="11" customFormat="1" ht="22.9" customHeight="1">
      <c r="B187" s="167"/>
      <c r="C187" s="168"/>
      <c r="D187" s="169" t="s">
        <v>77</v>
      </c>
      <c r="E187" s="181" t="s">
        <v>163</v>
      </c>
      <c r="F187" s="181" t="s">
        <v>500</v>
      </c>
      <c r="G187" s="168"/>
      <c r="H187" s="168"/>
      <c r="I187" s="171"/>
      <c r="J187" s="182">
        <f>BK187</f>
        <v>0</v>
      </c>
      <c r="K187" s="168"/>
      <c r="L187" s="173"/>
      <c r="M187" s="174"/>
      <c r="N187" s="175"/>
      <c r="O187" s="175"/>
      <c r="P187" s="176">
        <v>0</v>
      </c>
      <c r="Q187" s="175"/>
      <c r="R187" s="176">
        <v>0</v>
      </c>
      <c r="S187" s="175"/>
      <c r="T187" s="177">
        <v>0</v>
      </c>
      <c r="AR187" s="178" t="s">
        <v>86</v>
      </c>
      <c r="AT187" s="179" t="s">
        <v>77</v>
      </c>
      <c r="AU187" s="179" t="s">
        <v>86</v>
      </c>
      <c r="AY187" s="178" t="s">
        <v>138</v>
      </c>
      <c r="BK187" s="180">
        <v>0</v>
      </c>
    </row>
    <row r="188" spans="2:65" s="11" customFormat="1" ht="22.9" customHeight="1">
      <c r="B188" s="167"/>
      <c r="C188" s="168"/>
      <c r="D188" s="169" t="s">
        <v>77</v>
      </c>
      <c r="E188" s="181" t="s">
        <v>177</v>
      </c>
      <c r="F188" s="181" t="s">
        <v>511</v>
      </c>
      <c r="G188" s="168"/>
      <c r="H188" s="168"/>
      <c r="I188" s="171"/>
      <c r="J188" s="182">
        <f>BK188</f>
        <v>0</v>
      </c>
      <c r="K188" s="168"/>
      <c r="L188" s="173"/>
      <c r="M188" s="174"/>
      <c r="N188" s="175"/>
      <c r="O188" s="175"/>
      <c r="P188" s="176">
        <f>P189</f>
        <v>0</v>
      </c>
      <c r="Q188" s="175"/>
      <c r="R188" s="176">
        <f>R189</f>
        <v>0</v>
      </c>
      <c r="S188" s="175"/>
      <c r="T188" s="177">
        <f>T189</f>
        <v>0</v>
      </c>
      <c r="AR188" s="178" t="s">
        <v>86</v>
      </c>
      <c r="AT188" s="179" t="s">
        <v>77</v>
      </c>
      <c r="AU188" s="179" t="s">
        <v>86</v>
      </c>
      <c r="AY188" s="178" t="s">
        <v>138</v>
      </c>
      <c r="BK188" s="180">
        <f>BK189</f>
        <v>0</v>
      </c>
    </row>
    <row r="189" spans="2:65" s="1" customFormat="1" ht="33.75" customHeight="1">
      <c r="B189" s="35"/>
      <c r="C189" s="183" t="s">
        <v>429</v>
      </c>
      <c r="D189" s="183" t="s">
        <v>141</v>
      </c>
      <c r="E189" s="184" t="s">
        <v>513</v>
      </c>
      <c r="F189" s="185" t="s">
        <v>514</v>
      </c>
      <c r="G189" s="186" t="s">
        <v>214</v>
      </c>
      <c r="H189" s="187">
        <v>495</v>
      </c>
      <c r="I189" s="188"/>
      <c r="J189" s="189">
        <f>ROUND(I189*H189,2)</f>
        <v>0</v>
      </c>
      <c r="K189" s="185" t="s">
        <v>215</v>
      </c>
      <c r="L189" s="39"/>
      <c r="M189" s="190" t="s">
        <v>32</v>
      </c>
      <c r="N189" s="191" t="s">
        <v>49</v>
      </c>
      <c r="O189" s="61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17" t="s">
        <v>156</v>
      </c>
      <c r="AT189" s="17" t="s">
        <v>141</v>
      </c>
      <c r="AU189" s="17" t="s">
        <v>21</v>
      </c>
      <c r="AY189" s="17" t="s">
        <v>138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7" t="s">
        <v>86</v>
      </c>
      <c r="BK189" s="194">
        <f>ROUND(I189*H189,2)</f>
        <v>0</v>
      </c>
      <c r="BL189" s="17" t="s">
        <v>156</v>
      </c>
      <c r="BM189" s="17" t="s">
        <v>1136</v>
      </c>
    </row>
    <row r="190" spans="2:65" s="11" customFormat="1" ht="22.9" customHeight="1">
      <c r="B190" s="167"/>
      <c r="C190" s="168"/>
      <c r="D190" s="169" t="s">
        <v>77</v>
      </c>
      <c r="E190" s="181" t="s">
        <v>535</v>
      </c>
      <c r="F190" s="181" t="s">
        <v>536</v>
      </c>
      <c r="G190" s="168"/>
      <c r="H190" s="168"/>
      <c r="I190" s="171"/>
      <c r="J190" s="182">
        <f>BK190</f>
        <v>0</v>
      </c>
      <c r="K190" s="168"/>
      <c r="L190" s="173"/>
      <c r="M190" s="174"/>
      <c r="N190" s="175"/>
      <c r="O190" s="175"/>
      <c r="P190" s="176">
        <f>P191</f>
        <v>0</v>
      </c>
      <c r="Q190" s="175"/>
      <c r="R190" s="176">
        <f>R191</f>
        <v>0</v>
      </c>
      <c r="S190" s="175"/>
      <c r="T190" s="177">
        <f>T191</f>
        <v>0</v>
      </c>
      <c r="AR190" s="178" t="s">
        <v>86</v>
      </c>
      <c r="AT190" s="179" t="s">
        <v>77</v>
      </c>
      <c r="AU190" s="179" t="s">
        <v>86</v>
      </c>
      <c r="AY190" s="178" t="s">
        <v>138</v>
      </c>
      <c r="BK190" s="180">
        <f>BK191</f>
        <v>0</v>
      </c>
    </row>
    <row r="191" spans="2:65" s="1" customFormat="1" ht="16.5" customHeight="1">
      <c r="B191" s="35"/>
      <c r="C191" s="183" t="s">
        <v>434</v>
      </c>
      <c r="D191" s="183" t="s">
        <v>141</v>
      </c>
      <c r="E191" s="184" t="s">
        <v>538</v>
      </c>
      <c r="F191" s="185" t="s">
        <v>539</v>
      </c>
      <c r="G191" s="186" t="s">
        <v>276</v>
      </c>
      <c r="H191" s="187">
        <v>568.57899999999995</v>
      </c>
      <c r="I191" s="188"/>
      <c r="J191" s="189">
        <f>ROUND(I191*H191,2)</f>
        <v>0</v>
      </c>
      <c r="K191" s="185" t="s">
        <v>215</v>
      </c>
      <c r="L191" s="39"/>
      <c r="M191" s="198" t="s">
        <v>32</v>
      </c>
      <c r="N191" s="199" t="s">
        <v>49</v>
      </c>
      <c r="O191" s="200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AR191" s="17" t="s">
        <v>156</v>
      </c>
      <c r="AT191" s="17" t="s">
        <v>141</v>
      </c>
      <c r="AU191" s="17" t="s">
        <v>21</v>
      </c>
      <c r="AY191" s="17" t="s">
        <v>138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7" t="s">
        <v>86</v>
      </c>
      <c r="BK191" s="194">
        <f>ROUND(I191*H191,2)</f>
        <v>0</v>
      </c>
      <c r="BL191" s="17" t="s">
        <v>156</v>
      </c>
      <c r="BM191" s="17" t="s">
        <v>1137</v>
      </c>
    </row>
    <row r="192" spans="2:65" s="1" customFormat="1" ht="6.95" customHeight="1">
      <c r="B192" s="47"/>
      <c r="C192" s="48"/>
      <c r="D192" s="48"/>
      <c r="E192" s="48"/>
      <c r="F192" s="48"/>
      <c r="G192" s="48"/>
      <c r="H192" s="48"/>
      <c r="I192" s="135"/>
      <c r="J192" s="48"/>
      <c r="K192" s="48"/>
      <c r="L192" s="39"/>
    </row>
  </sheetData>
  <sheetProtection algorithmName="SHA-512" hashValue="SMEGOUFbbHR3jGxgSGAtPKJpamSc+YAa1JHPoQT0IOLk2rCyYSArYS85tXeS5f1gJypmwFKUt5Q8bGs3Ubmahw==" saltValue="qpsWLBe3VyeeoF5+pI9QkzVUB1uxYAfxbGPn4qQJPfpm/zuu4tFER2w+Pfim6n8v4UCS5xDK4ToSvxw8j/hPXg==" spinCount="100000" sheet="1" objects="1" scenarios="1" formatColumns="0" formatRows="0" autoFilter="0"/>
  <autoFilter ref="C86:K191" xr:uid="{00000000-0009-0000-0000-000006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rintOptions horizontalCentered="1"/>
  <pageMargins left="0.39370078740157483" right="0.39370078740157483" top="0.39370078740157483" bottom="0.39370078740157483" header="0" footer="0"/>
  <pageSetup paperSize="9" scale="87" fitToHeight="100" orientation="landscape" blackAndWhite="1" r:id="rId1"/>
  <headerFooter>
    <oddFooter>&amp;CStrana &amp;P z &amp;N&amp;R&amp;A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1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7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7" t="s">
        <v>111</v>
      </c>
    </row>
    <row r="3" spans="2:4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21</v>
      </c>
    </row>
    <row r="4" spans="2:46" ht="24.95" customHeight="1">
      <c r="B4" s="20"/>
      <c r="D4" s="111" t="s">
        <v>112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2" t="s">
        <v>16</v>
      </c>
      <c r="L6" s="20"/>
    </row>
    <row r="7" spans="2:46" ht="16.5" customHeight="1">
      <c r="B7" s="20"/>
      <c r="E7" s="376" t="str">
        <f>'Rekapitulace stavby'!K6</f>
        <v>Klobouky u Brna - úprava Klobouckého potoka</v>
      </c>
      <c r="F7" s="377"/>
      <c r="G7" s="377"/>
      <c r="H7" s="377"/>
      <c r="L7" s="20"/>
    </row>
    <row r="8" spans="2:46" s="1" customFormat="1" ht="12" customHeight="1">
      <c r="B8" s="39"/>
      <c r="D8" s="112" t="s">
        <v>113</v>
      </c>
      <c r="I8" s="113"/>
      <c r="L8" s="39"/>
    </row>
    <row r="9" spans="2:46" s="1" customFormat="1" ht="36.950000000000003" customHeight="1">
      <c r="B9" s="39"/>
      <c r="E9" s="378" t="s">
        <v>1138</v>
      </c>
      <c r="F9" s="379"/>
      <c r="G9" s="379"/>
      <c r="H9" s="379"/>
      <c r="I9" s="113"/>
      <c r="L9" s="39"/>
    </row>
    <row r="10" spans="2:46" s="1" customFormat="1" ht="11.25">
      <c r="B10" s="39"/>
      <c r="I10" s="113"/>
      <c r="L10" s="39"/>
    </row>
    <row r="11" spans="2:46" s="1" customFormat="1" ht="12" customHeight="1">
      <c r="B11" s="39"/>
      <c r="D11" s="112" t="s">
        <v>18</v>
      </c>
      <c r="F11" s="17" t="s">
        <v>19</v>
      </c>
      <c r="I11" s="114" t="s">
        <v>20</v>
      </c>
      <c r="J11" s="17" t="s">
        <v>32</v>
      </c>
      <c r="L11" s="39"/>
    </row>
    <row r="12" spans="2:46" s="1" customFormat="1" ht="12" customHeight="1">
      <c r="B12" s="39"/>
      <c r="D12" s="112" t="s">
        <v>22</v>
      </c>
      <c r="F12" s="17" t="s">
        <v>23</v>
      </c>
      <c r="I12" s="114" t="s">
        <v>24</v>
      </c>
      <c r="J12" s="115" t="str">
        <f>'Rekapitulace stavby'!AN8</f>
        <v>16. 5. 2017</v>
      </c>
      <c r="L12" s="39"/>
    </row>
    <row r="13" spans="2:46" s="1" customFormat="1" ht="10.9" customHeight="1">
      <c r="B13" s="39"/>
      <c r="I13" s="113"/>
      <c r="L13" s="39"/>
    </row>
    <row r="14" spans="2:46" s="1" customFormat="1" ht="12" customHeight="1">
      <c r="B14" s="39"/>
      <c r="D14" s="112" t="s">
        <v>30</v>
      </c>
      <c r="I14" s="114" t="s">
        <v>31</v>
      </c>
      <c r="J14" s="17" t="s">
        <v>32</v>
      </c>
      <c r="L14" s="39"/>
    </row>
    <row r="15" spans="2:46" s="1" customFormat="1" ht="18" customHeight="1">
      <c r="B15" s="39"/>
      <c r="E15" s="17" t="s">
        <v>33</v>
      </c>
      <c r="I15" s="114" t="s">
        <v>34</v>
      </c>
      <c r="J15" s="17" t="s">
        <v>32</v>
      </c>
      <c r="L15" s="39"/>
    </row>
    <row r="16" spans="2:46" s="1" customFormat="1" ht="6.95" customHeight="1">
      <c r="B16" s="39"/>
      <c r="I16" s="113"/>
      <c r="L16" s="39"/>
    </row>
    <row r="17" spans="2:12" s="1" customFormat="1" ht="12" customHeight="1">
      <c r="B17" s="39"/>
      <c r="D17" s="112" t="s">
        <v>35</v>
      </c>
      <c r="I17" s="114" t="s">
        <v>31</v>
      </c>
      <c r="J17" s="30" t="str">
        <f>'Rekapitulace stavby'!AN13</f>
        <v>Vyplň údaj</v>
      </c>
      <c r="L17" s="39"/>
    </row>
    <row r="18" spans="2:12" s="1" customFormat="1" ht="18" customHeight="1">
      <c r="B18" s="39"/>
      <c r="E18" s="380" t="str">
        <f>'Rekapitulace stavby'!E14</f>
        <v>Vyplň údaj</v>
      </c>
      <c r="F18" s="381"/>
      <c r="G18" s="381"/>
      <c r="H18" s="381"/>
      <c r="I18" s="114" t="s">
        <v>34</v>
      </c>
      <c r="J18" s="30" t="str">
        <f>'Rekapitulace stavby'!AN14</f>
        <v>Vyplň údaj</v>
      </c>
      <c r="L18" s="39"/>
    </row>
    <row r="19" spans="2:12" s="1" customFormat="1" ht="6.95" customHeight="1">
      <c r="B19" s="39"/>
      <c r="I19" s="113"/>
      <c r="L19" s="39"/>
    </row>
    <row r="20" spans="2:12" s="1" customFormat="1" ht="12" customHeight="1">
      <c r="B20" s="39"/>
      <c r="D20" s="112" t="s">
        <v>37</v>
      </c>
      <c r="I20" s="114" t="s">
        <v>31</v>
      </c>
      <c r="J20" s="17" t="s">
        <v>32</v>
      </c>
      <c r="L20" s="39"/>
    </row>
    <row r="21" spans="2:12" s="1" customFormat="1" ht="18" customHeight="1">
      <c r="B21" s="39"/>
      <c r="E21" s="17" t="s">
        <v>38</v>
      </c>
      <c r="I21" s="114" t="s">
        <v>34</v>
      </c>
      <c r="J21" s="17" t="s">
        <v>32</v>
      </c>
      <c r="L21" s="39"/>
    </row>
    <row r="22" spans="2:12" s="1" customFormat="1" ht="6.95" customHeight="1">
      <c r="B22" s="39"/>
      <c r="I22" s="113"/>
      <c r="L22" s="39"/>
    </row>
    <row r="23" spans="2:12" s="1" customFormat="1" ht="12" customHeight="1">
      <c r="B23" s="39"/>
      <c r="D23" s="112" t="s">
        <v>40</v>
      </c>
      <c r="I23" s="114" t="s">
        <v>31</v>
      </c>
      <c r="J23" s="17" t="str">
        <f>IF('Rekapitulace stavby'!AN19="","",'Rekapitulace stavby'!AN19)</f>
        <v/>
      </c>
      <c r="L23" s="39"/>
    </row>
    <row r="24" spans="2:12" s="1" customFormat="1" ht="18" customHeight="1">
      <c r="B24" s="39"/>
      <c r="E24" s="17" t="str">
        <f>IF('Rekapitulace stavby'!E20="","",'Rekapitulace stavby'!E20)</f>
        <v xml:space="preserve"> </v>
      </c>
      <c r="I24" s="114" t="s">
        <v>34</v>
      </c>
      <c r="J24" s="17" t="str">
        <f>IF('Rekapitulace stavby'!AN20="","",'Rekapitulace stavby'!AN20)</f>
        <v/>
      </c>
      <c r="L24" s="39"/>
    </row>
    <row r="25" spans="2:12" s="1" customFormat="1" ht="6.95" customHeight="1">
      <c r="B25" s="39"/>
      <c r="I25" s="113"/>
      <c r="L25" s="39"/>
    </row>
    <row r="26" spans="2:12" s="1" customFormat="1" ht="12" customHeight="1">
      <c r="B26" s="39"/>
      <c r="D26" s="112" t="s">
        <v>42</v>
      </c>
      <c r="I26" s="113"/>
      <c r="L26" s="39"/>
    </row>
    <row r="27" spans="2:12" s="7" customFormat="1" ht="16.5" customHeight="1">
      <c r="B27" s="116"/>
      <c r="E27" s="382" t="s">
        <v>32</v>
      </c>
      <c r="F27" s="382"/>
      <c r="G27" s="382"/>
      <c r="H27" s="382"/>
      <c r="I27" s="117"/>
      <c r="L27" s="116"/>
    </row>
    <row r="28" spans="2:12" s="1" customFormat="1" ht="6.95" customHeight="1">
      <c r="B28" s="39"/>
      <c r="I28" s="113"/>
      <c r="L28" s="39"/>
    </row>
    <row r="29" spans="2:12" s="1" customFormat="1" ht="6.95" customHeight="1">
      <c r="B29" s="39"/>
      <c r="D29" s="57"/>
      <c r="E29" s="57"/>
      <c r="F29" s="57"/>
      <c r="G29" s="57"/>
      <c r="H29" s="57"/>
      <c r="I29" s="118"/>
      <c r="J29" s="57"/>
      <c r="K29" s="57"/>
      <c r="L29" s="39"/>
    </row>
    <row r="30" spans="2:12" s="1" customFormat="1" ht="25.35" customHeight="1">
      <c r="B30" s="39"/>
      <c r="D30" s="119" t="s">
        <v>44</v>
      </c>
      <c r="I30" s="113"/>
      <c r="J30" s="120">
        <f>ROUND(J82, 2)</f>
        <v>0</v>
      </c>
      <c r="L30" s="39"/>
    </row>
    <row r="31" spans="2:12" s="1" customFormat="1" ht="6.95" customHeight="1">
      <c r="B31" s="39"/>
      <c r="D31" s="57"/>
      <c r="E31" s="57"/>
      <c r="F31" s="57"/>
      <c r="G31" s="57"/>
      <c r="H31" s="57"/>
      <c r="I31" s="118"/>
      <c r="J31" s="57"/>
      <c r="K31" s="57"/>
      <c r="L31" s="39"/>
    </row>
    <row r="32" spans="2:12" s="1" customFormat="1" ht="14.45" customHeight="1">
      <c r="B32" s="39"/>
      <c r="F32" s="121" t="s">
        <v>46</v>
      </c>
      <c r="I32" s="122" t="s">
        <v>45</v>
      </c>
      <c r="J32" s="121" t="s">
        <v>47</v>
      </c>
      <c r="L32" s="39"/>
    </row>
    <row r="33" spans="2:12" s="1" customFormat="1" ht="14.45" customHeight="1">
      <c r="B33" s="39"/>
      <c r="D33" s="112" t="s">
        <v>48</v>
      </c>
      <c r="E33" s="112" t="s">
        <v>49</v>
      </c>
      <c r="F33" s="123">
        <f>ROUND((SUM(BE82:BE115)),  2)</f>
        <v>0</v>
      </c>
      <c r="I33" s="124">
        <v>0.21</v>
      </c>
      <c r="J33" s="123">
        <f>ROUND(((SUM(BE82:BE115))*I33),  2)</f>
        <v>0</v>
      </c>
      <c r="L33" s="39"/>
    </row>
    <row r="34" spans="2:12" s="1" customFormat="1" ht="14.45" customHeight="1">
      <c r="B34" s="39"/>
      <c r="E34" s="112" t="s">
        <v>50</v>
      </c>
      <c r="F34" s="123">
        <f>ROUND((SUM(BF82:BF115)),  2)</f>
        <v>0</v>
      </c>
      <c r="I34" s="124">
        <v>0.15</v>
      </c>
      <c r="J34" s="123">
        <f>ROUND(((SUM(BF82:BF115))*I34),  2)</f>
        <v>0</v>
      </c>
      <c r="L34" s="39"/>
    </row>
    <row r="35" spans="2:12" s="1" customFormat="1" ht="14.45" hidden="1" customHeight="1">
      <c r="B35" s="39"/>
      <c r="E35" s="112" t="s">
        <v>51</v>
      </c>
      <c r="F35" s="123">
        <f>ROUND((SUM(BG82:BG115)),  2)</f>
        <v>0</v>
      </c>
      <c r="I35" s="124">
        <v>0.21</v>
      </c>
      <c r="J35" s="123">
        <f>0</f>
        <v>0</v>
      </c>
      <c r="L35" s="39"/>
    </row>
    <row r="36" spans="2:12" s="1" customFormat="1" ht="14.45" hidden="1" customHeight="1">
      <c r="B36" s="39"/>
      <c r="E36" s="112" t="s">
        <v>52</v>
      </c>
      <c r="F36" s="123">
        <f>ROUND((SUM(BH82:BH115)),  2)</f>
        <v>0</v>
      </c>
      <c r="I36" s="124">
        <v>0.15</v>
      </c>
      <c r="J36" s="123">
        <f>0</f>
        <v>0</v>
      </c>
      <c r="L36" s="39"/>
    </row>
    <row r="37" spans="2:12" s="1" customFormat="1" ht="14.45" hidden="1" customHeight="1">
      <c r="B37" s="39"/>
      <c r="E37" s="112" t="s">
        <v>53</v>
      </c>
      <c r="F37" s="123">
        <f>ROUND((SUM(BI82:BI115)),  2)</f>
        <v>0</v>
      </c>
      <c r="I37" s="124">
        <v>0</v>
      </c>
      <c r="J37" s="123">
        <f>0</f>
        <v>0</v>
      </c>
      <c r="L37" s="39"/>
    </row>
    <row r="38" spans="2:12" s="1" customFormat="1" ht="6.95" customHeight="1">
      <c r="B38" s="39"/>
      <c r="I38" s="113"/>
      <c r="L38" s="39"/>
    </row>
    <row r="39" spans="2:12" s="1" customFormat="1" ht="25.35" customHeight="1">
      <c r="B39" s="39"/>
      <c r="C39" s="125"/>
      <c r="D39" s="126" t="s">
        <v>54</v>
      </c>
      <c r="E39" s="127"/>
      <c r="F39" s="127"/>
      <c r="G39" s="128" t="s">
        <v>55</v>
      </c>
      <c r="H39" s="129" t="s">
        <v>56</v>
      </c>
      <c r="I39" s="130"/>
      <c r="J39" s="131">
        <f>SUM(J30:J37)</f>
        <v>0</v>
      </c>
      <c r="K39" s="132"/>
      <c r="L39" s="39"/>
    </row>
    <row r="40" spans="2:12" s="1" customFormat="1" ht="14.45" customHeight="1"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39"/>
    </row>
    <row r="44" spans="2:12" s="1" customFormat="1" ht="6.95" customHeight="1"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39"/>
    </row>
    <row r="45" spans="2:12" s="1" customFormat="1" ht="24.95" customHeight="1">
      <c r="B45" s="35"/>
      <c r="C45" s="23" t="s">
        <v>115</v>
      </c>
      <c r="D45" s="36"/>
      <c r="E45" s="36"/>
      <c r="F45" s="36"/>
      <c r="G45" s="36"/>
      <c r="H45" s="36"/>
      <c r="I45" s="113"/>
      <c r="J45" s="36"/>
      <c r="K45" s="36"/>
      <c r="L45" s="39"/>
    </row>
    <row r="46" spans="2:12" s="1" customFormat="1" ht="6.95" customHeight="1">
      <c r="B46" s="35"/>
      <c r="C46" s="36"/>
      <c r="D46" s="36"/>
      <c r="E46" s="36"/>
      <c r="F46" s="36"/>
      <c r="G46" s="36"/>
      <c r="H46" s="36"/>
      <c r="I46" s="113"/>
      <c r="J46" s="36"/>
      <c r="K46" s="36"/>
      <c r="L46" s="39"/>
    </row>
    <row r="47" spans="2:12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13"/>
      <c r="J47" s="36"/>
      <c r="K47" s="36"/>
      <c r="L47" s="39"/>
    </row>
    <row r="48" spans="2:12" s="1" customFormat="1" ht="16.5" customHeight="1">
      <c r="B48" s="35"/>
      <c r="C48" s="36"/>
      <c r="D48" s="36"/>
      <c r="E48" s="383" t="str">
        <f>E7</f>
        <v>Klobouky u Brna - úprava Klobouckého potoka</v>
      </c>
      <c r="F48" s="384"/>
      <c r="G48" s="384"/>
      <c r="H48" s="384"/>
      <c r="I48" s="113"/>
      <c r="J48" s="36"/>
      <c r="K48" s="36"/>
      <c r="L48" s="39"/>
    </row>
    <row r="49" spans="2:47" s="1" customFormat="1" ht="12" customHeight="1">
      <c r="B49" s="35"/>
      <c r="C49" s="29" t="s">
        <v>113</v>
      </c>
      <c r="D49" s="36"/>
      <c r="E49" s="36"/>
      <c r="F49" s="36"/>
      <c r="G49" s="36"/>
      <c r="H49" s="36"/>
      <c r="I49" s="113"/>
      <c r="J49" s="36"/>
      <c r="K49" s="36"/>
      <c r="L49" s="39"/>
    </row>
    <row r="50" spans="2:47" s="1" customFormat="1" ht="16.5" customHeight="1">
      <c r="B50" s="35"/>
      <c r="C50" s="36"/>
      <c r="D50" s="36"/>
      <c r="E50" s="352" t="str">
        <f>E9</f>
        <v>SO 02 - Výsadba břehových porostů</v>
      </c>
      <c r="F50" s="351"/>
      <c r="G50" s="351"/>
      <c r="H50" s="351"/>
      <c r="I50" s="113"/>
      <c r="J50" s="36"/>
      <c r="K50" s="36"/>
      <c r="L50" s="39"/>
    </row>
    <row r="51" spans="2:47" s="1" customFormat="1" ht="6.95" customHeight="1">
      <c r="B51" s="35"/>
      <c r="C51" s="36"/>
      <c r="D51" s="36"/>
      <c r="E51" s="36"/>
      <c r="F51" s="36"/>
      <c r="G51" s="36"/>
      <c r="H51" s="36"/>
      <c r="I51" s="113"/>
      <c r="J51" s="36"/>
      <c r="K51" s="36"/>
      <c r="L51" s="39"/>
    </row>
    <row r="52" spans="2:47" s="1" customFormat="1" ht="12" customHeight="1">
      <c r="B52" s="35"/>
      <c r="C52" s="29" t="s">
        <v>22</v>
      </c>
      <c r="D52" s="36"/>
      <c r="E52" s="36"/>
      <c r="F52" s="27" t="str">
        <f>F12</f>
        <v>Klobouky u Brna</v>
      </c>
      <c r="G52" s="36"/>
      <c r="H52" s="36"/>
      <c r="I52" s="114" t="s">
        <v>24</v>
      </c>
      <c r="J52" s="56" t="str">
        <f>IF(J12="","",J12)</f>
        <v>16. 5. 2017</v>
      </c>
      <c r="K52" s="36"/>
      <c r="L52" s="39"/>
    </row>
    <row r="53" spans="2:47" s="1" customFormat="1" ht="6.95" customHeight="1">
      <c r="B53" s="35"/>
      <c r="C53" s="36"/>
      <c r="D53" s="36"/>
      <c r="E53" s="36"/>
      <c r="F53" s="36"/>
      <c r="G53" s="36"/>
      <c r="H53" s="36"/>
      <c r="I53" s="113"/>
      <c r="J53" s="36"/>
      <c r="K53" s="36"/>
      <c r="L53" s="39"/>
    </row>
    <row r="54" spans="2:47" s="1" customFormat="1" ht="13.7" customHeight="1">
      <c r="B54" s="35"/>
      <c r="C54" s="29" t="s">
        <v>30</v>
      </c>
      <c r="D54" s="36"/>
      <c r="E54" s="36"/>
      <c r="F54" s="27" t="str">
        <f>E15</f>
        <v>Město Klobouky u Brna</v>
      </c>
      <c r="G54" s="36"/>
      <c r="H54" s="36"/>
      <c r="I54" s="114" t="s">
        <v>37</v>
      </c>
      <c r="J54" s="33" t="str">
        <f>E21</f>
        <v>Aquatis, a.s.</v>
      </c>
      <c r="K54" s="36"/>
      <c r="L54" s="39"/>
    </row>
    <row r="55" spans="2:47" s="1" customFormat="1" ht="13.7" customHeight="1">
      <c r="B55" s="35"/>
      <c r="C55" s="29" t="s">
        <v>35</v>
      </c>
      <c r="D55" s="36"/>
      <c r="E55" s="36"/>
      <c r="F55" s="27" t="str">
        <f>IF(E18="","",E18)</f>
        <v>Vyplň údaj</v>
      </c>
      <c r="G55" s="36"/>
      <c r="H55" s="36"/>
      <c r="I55" s="114" t="s">
        <v>40</v>
      </c>
      <c r="J55" s="33" t="str">
        <f>E24</f>
        <v xml:space="preserve"> </v>
      </c>
      <c r="K55" s="36"/>
      <c r="L55" s="39"/>
    </row>
    <row r="56" spans="2:47" s="1" customFormat="1" ht="10.35" customHeight="1">
      <c r="B56" s="35"/>
      <c r="C56" s="36"/>
      <c r="D56" s="36"/>
      <c r="E56" s="36"/>
      <c r="F56" s="36"/>
      <c r="G56" s="36"/>
      <c r="H56" s="36"/>
      <c r="I56" s="113"/>
      <c r="J56" s="36"/>
      <c r="K56" s="36"/>
      <c r="L56" s="39"/>
    </row>
    <row r="57" spans="2:47" s="1" customFormat="1" ht="29.25" customHeight="1">
      <c r="B57" s="35"/>
      <c r="C57" s="139" t="s">
        <v>116</v>
      </c>
      <c r="D57" s="140"/>
      <c r="E57" s="140"/>
      <c r="F57" s="140"/>
      <c r="G57" s="140"/>
      <c r="H57" s="140"/>
      <c r="I57" s="141"/>
      <c r="J57" s="142" t="s">
        <v>117</v>
      </c>
      <c r="K57" s="140"/>
      <c r="L57" s="39"/>
    </row>
    <row r="58" spans="2:47" s="1" customFormat="1" ht="10.35" customHeight="1">
      <c r="B58" s="35"/>
      <c r="C58" s="36"/>
      <c r="D58" s="36"/>
      <c r="E58" s="36"/>
      <c r="F58" s="36"/>
      <c r="G58" s="36"/>
      <c r="H58" s="36"/>
      <c r="I58" s="113"/>
      <c r="J58" s="36"/>
      <c r="K58" s="36"/>
      <c r="L58" s="39"/>
    </row>
    <row r="59" spans="2:47" s="1" customFormat="1" ht="22.9" customHeight="1">
      <c r="B59" s="35"/>
      <c r="C59" s="143" t="s">
        <v>76</v>
      </c>
      <c r="D59" s="36"/>
      <c r="E59" s="36"/>
      <c r="F59" s="36"/>
      <c r="G59" s="36"/>
      <c r="H59" s="36"/>
      <c r="I59" s="113"/>
      <c r="J59" s="74">
        <f>J82</f>
        <v>0</v>
      </c>
      <c r="K59" s="36"/>
      <c r="L59" s="39"/>
      <c r="AU59" s="17" t="s">
        <v>118</v>
      </c>
    </row>
    <row r="60" spans="2:47" s="8" customFormat="1" ht="24.95" customHeight="1">
      <c r="B60" s="144"/>
      <c r="C60" s="145"/>
      <c r="D60" s="146" t="s">
        <v>196</v>
      </c>
      <c r="E60" s="147"/>
      <c r="F60" s="147"/>
      <c r="G60" s="147"/>
      <c r="H60" s="147"/>
      <c r="I60" s="148"/>
      <c r="J60" s="149">
        <f>J83</f>
        <v>0</v>
      </c>
      <c r="K60" s="145"/>
      <c r="L60" s="150"/>
    </row>
    <row r="61" spans="2:47" s="9" customFormat="1" ht="19.899999999999999" customHeight="1">
      <c r="B61" s="151"/>
      <c r="C61" s="95"/>
      <c r="D61" s="152" t="s">
        <v>197</v>
      </c>
      <c r="E61" s="153"/>
      <c r="F61" s="153"/>
      <c r="G61" s="153"/>
      <c r="H61" s="153"/>
      <c r="I61" s="154"/>
      <c r="J61" s="155">
        <f>J84</f>
        <v>0</v>
      </c>
      <c r="K61" s="95"/>
      <c r="L61" s="156"/>
    </row>
    <row r="62" spans="2:47" s="9" customFormat="1" ht="19.899999999999999" customHeight="1">
      <c r="B62" s="151"/>
      <c r="C62" s="95"/>
      <c r="D62" s="152" t="s">
        <v>206</v>
      </c>
      <c r="E62" s="153"/>
      <c r="F62" s="153"/>
      <c r="G62" s="153"/>
      <c r="H62" s="153"/>
      <c r="I62" s="154"/>
      <c r="J62" s="155">
        <f>J114</f>
        <v>0</v>
      </c>
      <c r="K62" s="95"/>
      <c r="L62" s="156"/>
    </row>
    <row r="63" spans="2:47" s="1" customFormat="1" ht="21.75" customHeight="1">
      <c r="B63" s="35"/>
      <c r="C63" s="36"/>
      <c r="D63" s="36"/>
      <c r="E63" s="36"/>
      <c r="F63" s="36"/>
      <c r="G63" s="36"/>
      <c r="H63" s="36"/>
      <c r="I63" s="113"/>
      <c r="J63" s="36"/>
      <c r="K63" s="36"/>
      <c r="L63" s="39"/>
    </row>
    <row r="64" spans="2:47" s="1" customFormat="1" ht="6.95" customHeight="1">
      <c r="B64" s="47"/>
      <c r="C64" s="48"/>
      <c r="D64" s="48"/>
      <c r="E64" s="48"/>
      <c r="F64" s="48"/>
      <c r="G64" s="48"/>
      <c r="H64" s="48"/>
      <c r="I64" s="135"/>
      <c r="J64" s="48"/>
      <c r="K64" s="48"/>
      <c r="L64" s="39"/>
    </row>
    <row r="68" spans="2:12" s="1" customFormat="1" ht="6.95" customHeight="1">
      <c r="B68" s="49"/>
      <c r="C68" s="50"/>
      <c r="D68" s="50"/>
      <c r="E68" s="50"/>
      <c r="F68" s="50"/>
      <c r="G68" s="50"/>
      <c r="H68" s="50"/>
      <c r="I68" s="138"/>
      <c r="J68" s="50"/>
      <c r="K68" s="50"/>
      <c r="L68" s="39"/>
    </row>
    <row r="69" spans="2:12" s="1" customFormat="1" ht="24.95" customHeight="1">
      <c r="B69" s="35"/>
      <c r="C69" s="23" t="s">
        <v>122</v>
      </c>
      <c r="D69" s="36"/>
      <c r="E69" s="36"/>
      <c r="F69" s="36"/>
      <c r="G69" s="36"/>
      <c r="H69" s="36"/>
      <c r="I69" s="113"/>
      <c r="J69" s="36"/>
      <c r="K69" s="36"/>
      <c r="L69" s="39"/>
    </row>
    <row r="70" spans="2:12" s="1" customFormat="1" ht="6.95" customHeight="1">
      <c r="B70" s="35"/>
      <c r="C70" s="36"/>
      <c r="D70" s="36"/>
      <c r="E70" s="36"/>
      <c r="F70" s="36"/>
      <c r="G70" s="36"/>
      <c r="H70" s="36"/>
      <c r="I70" s="113"/>
      <c r="J70" s="36"/>
      <c r="K70" s="36"/>
      <c r="L70" s="39"/>
    </row>
    <row r="71" spans="2:12" s="1" customFormat="1" ht="12" customHeight="1">
      <c r="B71" s="35"/>
      <c r="C71" s="29" t="s">
        <v>16</v>
      </c>
      <c r="D71" s="36"/>
      <c r="E71" s="36"/>
      <c r="F71" s="36"/>
      <c r="G71" s="36"/>
      <c r="H71" s="36"/>
      <c r="I71" s="113"/>
      <c r="J71" s="36"/>
      <c r="K71" s="36"/>
      <c r="L71" s="39"/>
    </row>
    <row r="72" spans="2:12" s="1" customFormat="1" ht="16.5" customHeight="1">
      <c r="B72" s="35"/>
      <c r="C72" s="36"/>
      <c r="D72" s="36"/>
      <c r="E72" s="383" t="str">
        <f>E7</f>
        <v>Klobouky u Brna - úprava Klobouckého potoka</v>
      </c>
      <c r="F72" s="384"/>
      <c r="G72" s="384"/>
      <c r="H72" s="384"/>
      <c r="I72" s="113"/>
      <c r="J72" s="36"/>
      <c r="K72" s="36"/>
      <c r="L72" s="39"/>
    </row>
    <row r="73" spans="2:12" s="1" customFormat="1" ht="12" customHeight="1">
      <c r="B73" s="35"/>
      <c r="C73" s="29" t="s">
        <v>113</v>
      </c>
      <c r="D73" s="36"/>
      <c r="E73" s="36"/>
      <c r="F73" s="36"/>
      <c r="G73" s="36"/>
      <c r="H73" s="36"/>
      <c r="I73" s="113"/>
      <c r="J73" s="36"/>
      <c r="K73" s="36"/>
      <c r="L73" s="39"/>
    </row>
    <row r="74" spans="2:12" s="1" customFormat="1" ht="16.5" customHeight="1">
      <c r="B74" s="35"/>
      <c r="C74" s="36"/>
      <c r="D74" s="36"/>
      <c r="E74" s="352" t="str">
        <f>E9</f>
        <v>SO 02 - Výsadba břehových porostů</v>
      </c>
      <c r="F74" s="351"/>
      <c r="G74" s="351"/>
      <c r="H74" s="351"/>
      <c r="I74" s="113"/>
      <c r="J74" s="36"/>
      <c r="K74" s="36"/>
      <c r="L74" s="39"/>
    </row>
    <row r="75" spans="2:12" s="1" customFormat="1" ht="6.95" customHeight="1">
      <c r="B75" s="35"/>
      <c r="C75" s="36"/>
      <c r="D75" s="36"/>
      <c r="E75" s="36"/>
      <c r="F75" s="36"/>
      <c r="G75" s="36"/>
      <c r="H75" s="36"/>
      <c r="I75" s="113"/>
      <c r="J75" s="36"/>
      <c r="K75" s="36"/>
      <c r="L75" s="39"/>
    </row>
    <row r="76" spans="2:12" s="1" customFormat="1" ht="12" customHeight="1">
      <c r="B76" s="35"/>
      <c r="C76" s="29" t="s">
        <v>22</v>
      </c>
      <c r="D76" s="36"/>
      <c r="E76" s="36"/>
      <c r="F76" s="27" t="str">
        <f>F12</f>
        <v>Klobouky u Brna</v>
      </c>
      <c r="G76" s="36"/>
      <c r="H76" s="36"/>
      <c r="I76" s="114" t="s">
        <v>24</v>
      </c>
      <c r="J76" s="56" t="str">
        <f>IF(J12="","",J12)</f>
        <v>16. 5. 2017</v>
      </c>
      <c r="K76" s="36"/>
      <c r="L76" s="39"/>
    </row>
    <row r="77" spans="2:12" s="1" customFormat="1" ht="6.95" customHeight="1">
      <c r="B77" s="35"/>
      <c r="C77" s="36"/>
      <c r="D77" s="36"/>
      <c r="E77" s="36"/>
      <c r="F77" s="36"/>
      <c r="G77" s="36"/>
      <c r="H77" s="36"/>
      <c r="I77" s="113"/>
      <c r="J77" s="36"/>
      <c r="K77" s="36"/>
      <c r="L77" s="39"/>
    </row>
    <row r="78" spans="2:12" s="1" customFormat="1" ht="13.7" customHeight="1">
      <c r="B78" s="35"/>
      <c r="C78" s="29" t="s">
        <v>30</v>
      </c>
      <c r="D78" s="36"/>
      <c r="E78" s="36"/>
      <c r="F78" s="27" t="str">
        <f>E15</f>
        <v>Město Klobouky u Brna</v>
      </c>
      <c r="G78" s="36"/>
      <c r="H78" s="36"/>
      <c r="I78" s="114" t="s">
        <v>37</v>
      </c>
      <c r="J78" s="33" t="str">
        <f>E21</f>
        <v>Aquatis, a.s.</v>
      </c>
      <c r="K78" s="36"/>
      <c r="L78" s="39"/>
    </row>
    <row r="79" spans="2:12" s="1" customFormat="1" ht="13.7" customHeight="1">
      <c r="B79" s="35"/>
      <c r="C79" s="29" t="s">
        <v>35</v>
      </c>
      <c r="D79" s="36"/>
      <c r="E79" s="36"/>
      <c r="F79" s="27" t="str">
        <f>IF(E18="","",E18)</f>
        <v>Vyplň údaj</v>
      </c>
      <c r="G79" s="36"/>
      <c r="H79" s="36"/>
      <c r="I79" s="114" t="s">
        <v>40</v>
      </c>
      <c r="J79" s="33" t="str">
        <f>E24</f>
        <v xml:space="preserve"> </v>
      </c>
      <c r="K79" s="36"/>
      <c r="L79" s="39"/>
    </row>
    <row r="80" spans="2:12" s="1" customFormat="1" ht="10.35" customHeight="1">
      <c r="B80" s="35"/>
      <c r="C80" s="36"/>
      <c r="D80" s="36"/>
      <c r="E80" s="36"/>
      <c r="F80" s="36"/>
      <c r="G80" s="36"/>
      <c r="H80" s="36"/>
      <c r="I80" s="113"/>
      <c r="J80" s="36"/>
      <c r="K80" s="36"/>
      <c r="L80" s="39"/>
    </row>
    <row r="81" spans="2:65" s="10" customFormat="1" ht="29.25" customHeight="1">
      <c r="B81" s="157"/>
      <c r="C81" s="158" t="s">
        <v>123</v>
      </c>
      <c r="D81" s="159" t="s">
        <v>63</v>
      </c>
      <c r="E81" s="159" t="s">
        <v>59</v>
      </c>
      <c r="F81" s="159" t="s">
        <v>60</v>
      </c>
      <c r="G81" s="159" t="s">
        <v>124</v>
      </c>
      <c r="H81" s="159" t="s">
        <v>125</v>
      </c>
      <c r="I81" s="160" t="s">
        <v>126</v>
      </c>
      <c r="J81" s="159" t="s">
        <v>117</v>
      </c>
      <c r="K81" s="161" t="s">
        <v>127</v>
      </c>
      <c r="L81" s="162"/>
      <c r="M81" s="65" t="s">
        <v>32</v>
      </c>
      <c r="N81" s="66" t="s">
        <v>48</v>
      </c>
      <c r="O81" s="66" t="s">
        <v>128</v>
      </c>
      <c r="P81" s="66" t="s">
        <v>129</v>
      </c>
      <c r="Q81" s="66" t="s">
        <v>130</v>
      </c>
      <c r="R81" s="66" t="s">
        <v>131</v>
      </c>
      <c r="S81" s="66" t="s">
        <v>132</v>
      </c>
      <c r="T81" s="67" t="s">
        <v>133</v>
      </c>
    </row>
    <row r="82" spans="2:65" s="1" customFormat="1" ht="22.9" customHeight="1">
      <c r="B82" s="35"/>
      <c r="C82" s="72" t="s">
        <v>134</v>
      </c>
      <c r="D82" s="36"/>
      <c r="E82" s="36"/>
      <c r="F82" s="36"/>
      <c r="G82" s="36"/>
      <c r="H82" s="36"/>
      <c r="I82" s="113"/>
      <c r="J82" s="163">
        <f>BK82</f>
        <v>0</v>
      </c>
      <c r="K82" s="36"/>
      <c r="L82" s="39"/>
      <c r="M82" s="68"/>
      <c r="N82" s="69"/>
      <c r="O82" s="69"/>
      <c r="P82" s="164">
        <f>P83</f>
        <v>0</v>
      </c>
      <c r="Q82" s="69"/>
      <c r="R82" s="164">
        <f>R83</f>
        <v>7.2300099999999992</v>
      </c>
      <c r="S82" s="69"/>
      <c r="T82" s="165">
        <f>T83</f>
        <v>0</v>
      </c>
      <c r="AT82" s="17" t="s">
        <v>77</v>
      </c>
      <c r="AU82" s="17" t="s">
        <v>118</v>
      </c>
      <c r="BK82" s="166">
        <f>BK83</f>
        <v>0</v>
      </c>
    </row>
    <row r="83" spans="2:65" s="11" customFormat="1" ht="25.9" customHeight="1">
      <c r="B83" s="167"/>
      <c r="C83" s="168"/>
      <c r="D83" s="169" t="s">
        <v>77</v>
      </c>
      <c r="E83" s="170" t="s">
        <v>209</v>
      </c>
      <c r="F83" s="170" t="s">
        <v>210</v>
      </c>
      <c r="G83" s="168"/>
      <c r="H83" s="168"/>
      <c r="I83" s="171"/>
      <c r="J83" s="172">
        <f>BK83</f>
        <v>0</v>
      </c>
      <c r="K83" s="168"/>
      <c r="L83" s="173"/>
      <c r="M83" s="174"/>
      <c r="N83" s="175"/>
      <c r="O83" s="175"/>
      <c r="P83" s="176">
        <f>P84+P114</f>
        <v>0</v>
      </c>
      <c r="Q83" s="175"/>
      <c r="R83" s="176">
        <f>R84+R114</f>
        <v>7.2300099999999992</v>
      </c>
      <c r="S83" s="175"/>
      <c r="T83" s="177">
        <f>T84+T114</f>
        <v>0</v>
      </c>
      <c r="AR83" s="178" t="s">
        <v>86</v>
      </c>
      <c r="AT83" s="179" t="s">
        <v>77</v>
      </c>
      <c r="AU83" s="179" t="s">
        <v>78</v>
      </c>
      <c r="AY83" s="178" t="s">
        <v>138</v>
      </c>
      <c r="BK83" s="180">
        <f>BK84+BK114</f>
        <v>0</v>
      </c>
    </row>
    <row r="84" spans="2:65" s="11" customFormat="1" ht="22.9" customHeight="1">
      <c r="B84" s="167"/>
      <c r="C84" s="168"/>
      <c r="D84" s="169" t="s">
        <v>77</v>
      </c>
      <c r="E84" s="181" t="s">
        <v>86</v>
      </c>
      <c r="F84" s="181" t="s">
        <v>211</v>
      </c>
      <c r="G84" s="168"/>
      <c r="H84" s="168"/>
      <c r="I84" s="171"/>
      <c r="J84" s="182">
        <f>BK84</f>
        <v>0</v>
      </c>
      <c r="K84" s="168"/>
      <c r="L84" s="173"/>
      <c r="M84" s="174"/>
      <c r="N84" s="175"/>
      <c r="O84" s="175"/>
      <c r="P84" s="176">
        <f>SUM(P85:P113)</f>
        <v>0</v>
      </c>
      <c r="Q84" s="175"/>
      <c r="R84" s="176">
        <f>SUM(R85:R113)</f>
        <v>7.2300099999999992</v>
      </c>
      <c r="S84" s="175"/>
      <c r="T84" s="177">
        <f>SUM(T85:T113)</f>
        <v>0</v>
      </c>
      <c r="AR84" s="178" t="s">
        <v>86</v>
      </c>
      <c r="AT84" s="179" t="s">
        <v>77</v>
      </c>
      <c r="AU84" s="179" t="s">
        <v>86</v>
      </c>
      <c r="AY84" s="178" t="s">
        <v>138</v>
      </c>
      <c r="BK84" s="180">
        <f>SUM(BK85:BK113)</f>
        <v>0</v>
      </c>
    </row>
    <row r="85" spans="2:65" s="1" customFormat="1" ht="22.5" customHeight="1">
      <c r="B85" s="35"/>
      <c r="C85" s="183" t="s">
        <v>86</v>
      </c>
      <c r="D85" s="183" t="s">
        <v>141</v>
      </c>
      <c r="E85" s="184" t="s">
        <v>1139</v>
      </c>
      <c r="F85" s="185" t="s">
        <v>1140</v>
      </c>
      <c r="G85" s="186" t="s">
        <v>224</v>
      </c>
      <c r="H85" s="187">
        <v>80</v>
      </c>
      <c r="I85" s="188"/>
      <c r="J85" s="189">
        <f>ROUND(I85*H85,2)</f>
        <v>0</v>
      </c>
      <c r="K85" s="185" t="s">
        <v>215</v>
      </c>
      <c r="L85" s="39"/>
      <c r="M85" s="190" t="s">
        <v>32</v>
      </c>
      <c r="N85" s="191" t="s">
        <v>49</v>
      </c>
      <c r="O85" s="61"/>
      <c r="P85" s="192">
        <f>O85*H85</f>
        <v>0</v>
      </c>
      <c r="Q85" s="192">
        <v>0</v>
      </c>
      <c r="R85" s="192">
        <f>Q85*H85</f>
        <v>0</v>
      </c>
      <c r="S85" s="192">
        <v>0</v>
      </c>
      <c r="T85" s="193">
        <f>S85*H85</f>
        <v>0</v>
      </c>
      <c r="AR85" s="17" t="s">
        <v>156</v>
      </c>
      <c r="AT85" s="17" t="s">
        <v>141</v>
      </c>
      <c r="AU85" s="17" t="s">
        <v>21</v>
      </c>
      <c r="AY85" s="17" t="s">
        <v>138</v>
      </c>
      <c r="BE85" s="194">
        <f>IF(N85="základní",J85,0)</f>
        <v>0</v>
      </c>
      <c r="BF85" s="194">
        <f>IF(N85="snížená",J85,0)</f>
        <v>0</v>
      </c>
      <c r="BG85" s="194">
        <f>IF(N85="zákl. přenesená",J85,0)</f>
        <v>0</v>
      </c>
      <c r="BH85" s="194">
        <f>IF(N85="sníž. přenesená",J85,0)</f>
        <v>0</v>
      </c>
      <c r="BI85" s="194">
        <f>IF(N85="nulová",J85,0)</f>
        <v>0</v>
      </c>
      <c r="BJ85" s="17" t="s">
        <v>86</v>
      </c>
      <c r="BK85" s="194">
        <f>ROUND(I85*H85,2)</f>
        <v>0</v>
      </c>
      <c r="BL85" s="17" t="s">
        <v>156</v>
      </c>
      <c r="BM85" s="17" t="s">
        <v>1141</v>
      </c>
    </row>
    <row r="86" spans="2:65" s="12" customFormat="1" ht="11.25">
      <c r="B86" s="204"/>
      <c r="C86" s="205"/>
      <c r="D86" s="195" t="s">
        <v>217</v>
      </c>
      <c r="E86" s="206" t="s">
        <v>32</v>
      </c>
      <c r="F86" s="207" t="s">
        <v>1142</v>
      </c>
      <c r="G86" s="205"/>
      <c r="H86" s="208">
        <v>80</v>
      </c>
      <c r="I86" s="209"/>
      <c r="J86" s="205"/>
      <c r="K86" s="205"/>
      <c r="L86" s="210"/>
      <c r="M86" s="211"/>
      <c r="N86" s="212"/>
      <c r="O86" s="212"/>
      <c r="P86" s="212"/>
      <c r="Q86" s="212"/>
      <c r="R86" s="212"/>
      <c r="S86" s="212"/>
      <c r="T86" s="213"/>
      <c r="AT86" s="214" t="s">
        <v>217</v>
      </c>
      <c r="AU86" s="214" t="s">
        <v>21</v>
      </c>
      <c r="AV86" s="12" t="s">
        <v>21</v>
      </c>
      <c r="AW86" s="12" t="s">
        <v>39</v>
      </c>
      <c r="AX86" s="12" t="s">
        <v>86</v>
      </c>
      <c r="AY86" s="214" t="s">
        <v>138</v>
      </c>
    </row>
    <row r="87" spans="2:65" s="1" customFormat="1" ht="22.5" customHeight="1">
      <c r="B87" s="35"/>
      <c r="C87" s="183" t="s">
        <v>21</v>
      </c>
      <c r="D87" s="183" t="s">
        <v>141</v>
      </c>
      <c r="E87" s="184" t="s">
        <v>1143</v>
      </c>
      <c r="F87" s="185" t="s">
        <v>1144</v>
      </c>
      <c r="G87" s="186" t="s">
        <v>224</v>
      </c>
      <c r="H87" s="187">
        <v>115</v>
      </c>
      <c r="I87" s="188"/>
      <c r="J87" s="189">
        <f>ROUND(I87*H87,2)</f>
        <v>0</v>
      </c>
      <c r="K87" s="185" t="s">
        <v>215</v>
      </c>
      <c r="L87" s="39"/>
      <c r="M87" s="190" t="s">
        <v>32</v>
      </c>
      <c r="N87" s="191" t="s">
        <v>49</v>
      </c>
      <c r="O87" s="61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17" t="s">
        <v>156</v>
      </c>
      <c r="AT87" s="17" t="s">
        <v>141</v>
      </c>
      <c r="AU87" s="17" t="s">
        <v>21</v>
      </c>
      <c r="AY87" s="17" t="s">
        <v>138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7" t="s">
        <v>86</v>
      </c>
      <c r="BK87" s="194">
        <f>ROUND(I87*H87,2)</f>
        <v>0</v>
      </c>
      <c r="BL87" s="17" t="s">
        <v>156</v>
      </c>
      <c r="BM87" s="17" t="s">
        <v>1145</v>
      </c>
    </row>
    <row r="88" spans="2:65" s="12" customFormat="1" ht="11.25">
      <c r="B88" s="204"/>
      <c r="C88" s="205"/>
      <c r="D88" s="195" t="s">
        <v>217</v>
      </c>
      <c r="E88" s="206" t="s">
        <v>32</v>
      </c>
      <c r="F88" s="207" t="s">
        <v>1146</v>
      </c>
      <c r="G88" s="205"/>
      <c r="H88" s="208">
        <v>115</v>
      </c>
      <c r="I88" s="209"/>
      <c r="J88" s="205"/>
      <c r="K88" s="205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217</v>
      </c>
      <c r="AU88" s="214" t="s">
        <v>21</v>
      </c>
      <c r="AV88" s="12" t="s">
        <v>21</v>
      </c>
      <c r="AW88" s="12" t="s">
        <v>39</v>
      </c>
      <c r="AX88" s="12" t="s">
        <v>86</v>
      </c>
      <c r="AY88" s="214" t="s">
        <v>138</v>
      </c>
    </row>
    <row r="89" spans="2:65" s="1" customFormat="1" ht="16.5" customHeight="1">
      <c r="B89" s="35"/>
      <c r="C89" s="183" t="s">
        <v>152</v>
      </c>
      <c r="D89" s="183" t="s">
        <v>141</v>
      </c>
      <c r="E89" s="184" t="s">
        <v>1147</v>
      </c>
      <c r="F89" s="185" t="s">
        <v>1148</v>
      </c>
      <c r="G89" s="186" t="s">
        <v>224</v>
      </c>
      <c r="H89" s="187">
        <v>115</v>
      </c>
      <c r="I89" s="188"/>
      <c r="J89" s="189">
        <f>ROUND(I89*H89,2)</f>
        <v>0</v>
      </c>
      <c r="K89" s="185" t="s">
        <v>32</v>
      </c>
      <c r="L89" s="39"/>
      <c r="M89" s="190" t="s">
        <v>32</v>
      </c>
      <c r="N89" s="191" t="s">
        <v>49</v>
      </c>
      <c r="O89" s="61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AR89" s="17" t="s">
        <v>156</v>
      </c>
      <c r="AT89" s="17" t="s">
        <v>141</v>
      </c>
      <c r="AU89" s="17" t="s">
        <v>21</v>
      </c>
      <c r="AY89" s="17" t="s">
        <v>138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7" t="s">
        <v>86</v>
      </c>
      <c r="BK89" s="194">
        <f>ROUND(I89*H89,2)</f>
        <v>0</v>
      </c>
      <c r="BL89" s="17" t="s">
        <v>156</v>
      </c>
      <c r="BM89" s="17" t="s">
        <v>1149</v>
      </c>
    </row>
    <row r="90" spans="2:65" s="12" customFormat="1" ht="11.25">
      <c r="B90" s="204"/>
      <c r="C90" s="205"/>
      <c r="D90" s="195" t="s">
        <v>217</v>
      </c>
      <c r="E90" s="206" t="s">
        <v>32</v>
      </c>
      <c r="F90" s="207" t="s">
        <v>1150</v>
      </c>
      <c r="G90" s="205"/>
      <c r="H90" s="208">
        <v>115</v>
      </c>
      <c r="I90" s="209"/>
      <c r="J90" s="205"/>
      <c r="K90" s="205"/>
      <c r="L90" s="210"/>
      <c r="M90" s="211"/>
      <c r="N90" s="212"/>
      <c r="O90" s="212"/>
      <c r="P90" s="212"/>
      <c r="Q90" s="212"/>
      <c r="R90" s="212"/>
      <c r="S90" s="212"/>
      <c r="T90" s="213"/>
      <c r="AT90" s="214" t="s">
        <v>217</v>
      </c>
      <c r="AU90" s="214" t="s">
        <v>21</v>
      </c>
      <c r="AV90" s="12" t="s">
        <v>21</v>
      </c>
      <c r="AW90" s="12" t="s">
        <v>39</v>
      </c>
      <c r="AX90" s="12" t="s">
        <v>86</v>
      </c>
      <c r="AY90" s="214" t="s">
        <v>138</v>
      </c>
    </row>
    <row r="91" spans="2:65" s="1" customFormat="1" ht="16.5" customHeight="1">
      <c r="B91" s="35"/>
      <c r="C91" s="183" t="s">
        <v>156</v>
      </c>
      <c r="D91" s="183" t="s">
        <v>141</v>
      </c>
      <c r="E91" s="184" t="s">
        <v>1151</v>
      </c>
      <c r="F91" s="185" t="s">
        <v>1152</v>
      </c>
      <c r="G91" s="186" t="s">
        <v>214</v>
      </c>
      <c r="H91" s="187">
        <v>115</v>
      </c>
      <c r="I91" s="188"/>
      <c r="J91" s="189">
        <f>ROUND(I91*H91,2)</f>
        <v>0</v>
      </c>
      <c r="K91" s="185" t="s">
        <v>215</v>
      </c>
      <c r="L91" s="39"/>
      <c r="M91" s="190" t="s">
        <v>32</v>
      </c>
      <c r="N91" s="191" t="s">
        <v>49</v>
      </c>
      <c r="O91" s="61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17" t="s">
        <v>156</v>
      </c>
      <c r="AT91" s="17" t="s">
        <v>141</v>
      </c>
      <c r="AU91" s="17" t="s">
        <v>21</v>
      </c>
      <c r="AY91" s="17" t="s">
        <v>138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7" t="s">
        <v>86</v>
      </c>
      <c r="BK91" s="194">
        <f>ROUND(I91*H91,2)</f>
        <v>0</v>
      </c>
      <c r="BL91" s="17" t="s">
        <v>156</v>
      </c>
      <c r="BM91" s="17" t="s">
        <v>1153</v>
      </c>
    </row>
    <row r="92" spans="2:65" s="12" customFormat="1" ht="11.25">
      <c r="B92" s="204"/>
      <c r="C92" s="205"/>
      <c r="D92" s="195" t="s">
        <v>217</v>
      </c>
      <c r="E92" s="206" t="s">
        <v>32</v>
      </c>
      <c r="F92" s="207" t="s">
        <v>1154</v>
      </c>
      <c r="G92" s="205"/>
      <c r="H92" s="208">
        <v>115</v>
      </c>
      <c r="I92" s="209"/>
      <c r="J92" s="205"/>
      <c r="K92" s="205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217</v>
      </c>
      <c r="AU92" s="214" t="s">
        <v>21</v>
      </c>
      <c r="AV92" s="12" t="s">
        <v>21</v>
      </c>
      <c r="AW92" s="12" t="s">
        <v>39</v>
      </c>
      <c r="AX92" s="12" t="s">
        <v>86</v>
      </c>
      <c r="AY92" s="214" t="s">
        <v>138</v>
      </c>
    </row>
    <row r="93" spans="2:65" s="1" customFormat="1" ht="16.5" customHeight="1">
      <c r="B93" s="35"/>
      <c r="C93" s="226" t="s">
        <v>137</v>
      </c>
      <c r="D93" s="226" t="s">
        <v>273</v>
      </c>
      <c r="E93" s="227" t="s">
        <v>1147</v>
      </c>
      <c r="F93" s="228" t="s">
        <v>1155</v>
      </c>
      <c r="G93" s="229" t="s">
        <v>1156</v>
      </c>
      <c r="H93" s="230">
        <v>1</v>
      </c>
      <c r="I93" s="231"/>
      <c r="J93" s="232">
        <f>ROUND(I93*H93,2)</f>
        <v>0</v>
      </c>
      <c r="K93" s="228" t="s">
        <v>32</v>
      </c>
      <c r="L93" s="233"/>
      <c r="M93" s="234" t="s">
        <v>32</v>
      </c>
      <c r="N93" s="235" t="s">
        <v>49</v>
      </c>
      <c r="O93" s="61"/>
      <c r="P93" s="192">
        <f>O93*H93</f>
        <v>0</v>
      </c>
      <c r="Q93" s="192">
        <v>0.01</v>
      </c>
      <c r="R93" s="192">
        <f>Q93*H93</f>
        <v>0.01</v>
      </c>
      <c r="S93" s="192">
        <v>0</v>
      </c>
      <c r="T93" s="193">
        <f>S93*H93</f>
        <v>0</v>
      </c>
      <c r="AR93" s="17" t="s">
        <v>171</v>
      </c>
      <c r="AT93" s="17" t="s">
        <v>273</v>
      </c>
      <c r="AU93" s="17" t="s">
        <v>21</v>
      </c>
      <c r="AY93" s="17" t="s">
        <v>138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7" t="s">
        <v>86</v>
      </c>
      <c r="BK93" s="194">
        <f>ROUND(I93*H93,2)</f>
        <v>0</v>
      </c>
      <c r="BL93" s="17" t="s">
        <v>156</v>
      </c>
      <c r="BM93" s="17" t="s">
        <v>1157</v>
      </c>
    </row>
    <row r="94" spans="2:65" s="1" customFormat="1" ht="22.5" customHeight="1">
      <c r="B94" s="35"/>
      <c r="C94" s="183" t="s">
        <v>163</v>
      </c>
      <c r="D94" s="183" t="s">
        <v>141</v>
      </c>
      <c r="E94" s="184" t="s">
        <v>1158</v>
      </c>
      <c r="F94" s="185" t="s">
        <v>1159</v>
      </c>
      <c r="G94" s="186" t="s">
        <v>224</v>
      </c>
      <c r="H94" s="187">
        <v>115</v>
      </c>
      <c r="I94" s="188"/>
      <c r="J94" s="189">
        <f>ROUND(I94*H94,2)</f>
        <v>0</v>
      </c>
      <c r="K94" s="185" t="s">
        <v>215</v>
      </c>
      <c r="L94" s="39"/>
      <c r="M94" s="190" t="s">
        <v>32</v>
      </c>
      <c r="N94" s="191" t="s">
        <v>49</v>
      </c>
      <c r="O94" s="61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17" t="s">
        <v>156</v>
      </c>
      <c r="AT94" s="17" t="s">
        <v>141</v>
      </c>
      <c r="AU94" s="17" t="s">
        <v>21</v>
      </c>
      <c r="AY94" s="17" t="s">
        <v>138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7" t="s">
        <v>86</v>
      </c>
      <c r="BK94" s="194">
        <f>ROUND(I94*H94,2)</f>
        <v>0</v>
      </c>
      <c r="BL94" s="17" t="s">
        <v>156</v>
      </c>
      <c r="BM94" s="17" t="s">
        <v>1160</v>
      </c>
    </row>
    <row r="95" spans="2:65" s="12" customFormat="1" ht="11.25">
      <c r="B95" s="204"/>
      <c r="C95" s="205"/>
      <c r="D95" s="195" t="s">
        <v>217</v>
      </c>
      <c r="E95" s="206" t="s">
        <v>32</v>
      </c>
      <c r="F95" s="207" t="s">
        <v>1161</v>
      </c>
      <c r="G95" s="205"/>
      <c r="H95" s="208">
        <v>115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217</v>
      </c>
      <c r="AU95" s="214" t="s">
        <v>21</v>
      </c>
      <c r="AV95" s="12" t="s">
        <v>21</v>
      </c>
      <c r="AW95" s="12" t="s">
        <v>39</v>
      </c>
      <c r="AX95" s="12" t="s">
        <v>86</v>
      </c>
      <c r="AY95" s="214" t="s">
        <v>138</v>
      </c>
    </row>
    <row r="96" spans="2:65" s="1" customFormat="1" ht="16.5" customHeight="1">
      <c r="B96" s="35"/>
      <c r="C96" s="226" t="s">
        <v>167</v>
      </c>
      <c r="D96" s="226" t="s">
        <v>273</v>
      </c>
      <c r="E96" s="227" t="s">
        <v>1162</v>
      </c>
      <c r="F96" s="228" t="s">
        <v>1163</v>
      </c>
      <c r="G96" s="229" t="s">
        <v>224</v>
      </c>
      <c r="H96" s="230">
        <v>70</v>
      </c>
      <c r="I96" s="231"/>
      <c r="J96" s="232">
        <f t="shared" ref="J96:J101" si="0">ROUND(I96*H96,2)</f>
        <v>0</v>
      </c>
      <c r="K96" s="228" t="s">
        <v>215</v>
      </c>
      <c r="L96" s="233"/>
      <c r="M96" s="234" t="s">
        <v>32</v>
      </c>
      <c r="N96" s="235" t="s">
        <v>49</v>
      </c>
      <c r="O96" s="61"/>
      <c r="P96" s="192">
        <f t="shared" ref="P96:P101" si="1">O96*H96</f>
        <v>0</v>
      </c>
      <c r="Q96" s="192">
        <v>2.7E-2</v>
      </c>
      <c r="R96" s="192">
        <f t="shared" ref="R96:R101" si="2">Q96*H96</f>
        <v>1.89</v>
      </c>
      <c r="S96" s="192">
        <v>0</v>
      </c>
      <c r="T96" s="193">
        <f t="shared" ref="T96:T101" si="3">S96*H96</f>
        <v>0</v>
      </c>
      <c r="AR96" s="17" t="s">
        <v>171</v>
      </c>
      <c r="AT96" s="17" t="s">
        <v>273</v>
      </c>
      <c r="AU96" s="17" t="s">
        <v>21</v>
      </c>
      <c r="AY96" s="17" t="s">
        <v>138</v>
      </c>
      <c r="BE96" s="194">
        <f t="shared" ref="BE96:BE101" si="4">IF(N96="základní",J96,0)</f>
        <v>0</v>
      </c>
      <c r="BF96" s="194">
        <f t="shared" ref="BF96:BF101" si="5">IF(N96="snížená",J96,0)</f>
        <v>0</v>
      </c>
      <c r="BG96" s="194">
        <f t="shared" ref="BG96:BG101" si="6">IF(N96="zákl. přenesená",J96,0)</f>
        <v>0</v>
      </c>
      <c r="BH96" s="194">
        <f t="shared" ref="BH96:BH101" si="7">IF(N96="sníž. přenesená",J96,0)</f>
        <v>0</v>
      </c>
      <c r="BI96" s="194">
        <f t="shared" ref="BI96:BI101" si="8">IF(N96="nulová",J96,0)</f>
        <v>0</v>
      </c>
      <c r="BJ96" s="17" t="s">
        <v>86</v>
      </c>
      <c r="BK96" s="194">
        <f t="shared" ref="BK96:BK101" si="9">ROUND(I96*H96,2)</f>
        <v>0</v>
      </c>
      <c r="BL96" s="17" t="s">
        <v>156</v>
      </c>
      <c r="BM96" s="17" t="s">
        <v>1164</v>
      </c>
    </row>
    <row r="97" spans="2:65" s="1" customFormat="1" ht="16.5" customHeight="1">
      <c r="B97" s="35"/>
      <c r="C97" s="226" t="s">
        <v>171</v>
      </c>
      <c r="D97" s="226" t="s">
        <v>273</v>
      </c>
      <c r="E97" s="227" t="s">
        <v>1165</v>
      </c>
      <c r="F97" s="228" t="s">
        <v>1166</v>
      </c>
      <c r="G97" s="229" t="s">
        <v>224</v>
      </c>
      <c r="H97" s="230">
        <v>45</v>
      </c>
      <c r="I97" s="231"/>
      <c r="J97" s="232">
        <f t="shared" si="0"/>
        <v>0</v>
      </c>
      <c r="K97" s="228" t="s">
        <v>32</v>
      </c>
      <c r="L97" s="233"/>
      <c r="M97" s="234" t="s">
        <v>32</v>
      </c>
      <c r="N97" s="235" t="s">
        <v>49</v>
      </c>
      <c r="O97" s="61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17" t="s">
        <v>171</v>
      </c>
      <c r="AT97" s="17" t="s">
        <v>273</v>
      </c>
      <c r="AU97" s="17" t="s">
        <v>21</v>
      </c>
      <c r="AY97" s="17" t="s">
        <v>138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17" t="s">
        <v>86</v>
      </c>
      <c r="BK97" s="194">
        <f t="shared" si="9"/>
        <v>0</v>
      </c>
      <c r="BL97" s="17" t="s">
        <v>156</v>
      </c>
      <c r="BM97" s="17" t="s">
        <v>1167</v>
      </c>
    </row>
    <row r="98" spans="2:65" s="1" customFormat="1" ht="16.5" customHeight="1">
      <c r="B98" s="35"/>
      <c r="C98" s="183" t="s">
        <v>177</v>
      </c>
      <c r="D98" s="183" t="s">
        <v>141</v>
      </c>
      <c r="E98" s="184" t="s">
        <v>1168</v>
      </c>
      <c r="F98" s="185" t="s">
        <v>1169</v>
      </c>
      <c r="G98" s="186" t="s">
        <v>224</v>
      </c>
      <c r="H98" s="187">
        <v>80</v>
      </c>
      <c r="I98" s="188"/>
      <c r="J98" s="189">
        <f t="shared" si="0"/>
        <v>0</v>
      </c>
      <c r="K98" s="185" t="s">
        <v>215</v>
      </c>
      <c r="L98" s="39"/>
      <c r="M98" s="190" t="s">
        <v>32</v>
      </c>
      <c r="N98" s="191" t="s">
        <v>49</v>
      </c>
      <c r="O98" s="61"/>
      <c r="P98" s="192">
        <f t="shared" si="1"/>
        <v>0</v>
      </c>
      <c r="Q98" s="192">
        <v>0</v>
      </c>
      <c r="R98" s="192">
        <f t="shared" si="2"/>
        <v>0</v>
      </c>
      <c r="S98" s="192">
        <v>0</v>
      </c>
      <c r="T98" s="193">
        <f t="shared" si="3"/>
        <v>0</v>
      </c>
      <c r="AR98" s="17" t="s">
        <v>156</v>
      </c>
      <c r="AT98" s="17" t="s">
        <v>141</v>
      </c>
      <c r="AU98" s="17" t="s">
        <v>21</v>
      </c>
      <c r="AY98" s="17" t="s">
        <v>138</v>
      </c>
      <c r="BE98" s="194">
        <f t="shared" si="4"/>
        <v>0</v>
      </c>
      <c r="BF98" s="194">
        <f t="shared" si="5"/>
        <v>0</v>
      </c>
      <c r="BG98" s="194">
        <f t="shared" si="6"/>
        <v>0</v>
      </c>
      <c r="BH98" s="194">
        <f t="shared" si="7"/>
        <v>0</v>
      </c>
      <c r="BI98" s="194">
        <f t="shared" si="8"/>
        <v>0</v>
      </c>
      <c r="BJ98" s="17" t="s">
        <v>86</v>
      </c>
      <c r="BK98" s="194">
        <f t="shared" si="9"/>
        <v>0</v>
      </c>
      <c r="BL98" s="17" t="s">
        <v>156</v>
      </c>
      <c r="BM98" s="17" t="s">
        <v>1170</v>
      </c>
    </row>
    <row r="99" spans="2:65" s="1" customFormat="1" ht="16.5" customHeight="1">
      <c r="B99" s="35"/>
      <c r="C99" s="226" t="s">
        <v>181</v>
      </c>
      <c r="D99" s="226" t="s">
        <v>273</v>
      </c>
      <c r="E99" s="227" t="s">
        <v>1171</v>
      </c>
      <c r="F99" s="228" t="s">
        <v>1172</v>
      </c>
      <c r="G99" s="229" t="s">
        <v>224</v>
      </c>
      <c r="H99" s="230">
        <v>30</v>
      </c>
      <c r="I99" s="231"/>
      <c r="J99" s="232">
        <f t="shared" si="0"/>
        <v>0</v>
      </c>
      <c r="K99" s="228" t="s">
        <v>32</v>
      </c>
      <c r="L99" s="233"/>
      <c r="M99" s="234" t="s">
        <v>32</v>
      </c>
      <c r="N99" s="235" t="s">
        <v>49</v>
      </c>
      <c r="O99" s="61"/>
      <c r="P99" s="192">
        <f t="shared" si="1"/>
        <v>0</v>
      </c>
      <c r="Q99" s="192">
        <v>0</v>
      </c>
      <c r="R99" s="192">
        <f t="shared" si="2"/>
        <v>0</v>
      </c>
      <c r="S99" s="192">
        <v>0</v>
      </c>
      <c r="T99" s="193">
        <f t="shared" si="3"/>
        <v>0</v>
      </c>
      <c r="AR99" s="17" t="s">
        <v>171</v>
      </c>
      <c r="AT99" s="17" t="s">
        <v>273</v>
      </c>
      <c r="AU99" s="17" t="s">
        <v>21</v>
      </c>
      <c r="AY99" s="17" t="s">
        <v>138</v>
      </c>
      <c r="BE99" s="194">
        <f t="shared" si="4"/>
        <v>0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17" t="s">
        <v>86</v>
      </c>
      <c r="BK99" s="194">
        <f t="shared" si="9"/>
        <v>0</v>
      </c>
      <c r="BL99" s="17" t="s">
        <v>156</v>
      </c>
      <c r="BM99" s="17" t="s">
        <v>1173</v>
      </c>
    </row>
    <row r="100" spans="2:65" s="1" customFormat="1" ht="16.5" customHeight="1">
      <c r="B100" s="35"/>
      <c r="C100" s="226" t="s">
        <v>187</v>
      </c>
      <c r="D100" s="226" t="s">
        <v>273</v>
      </c>
      <c r="E100" s="227" t="s">
        <v>1174</v>
      </c>
      <c r="F100" s="228" t="s">
        <v>1175</v>
      </c>
      <c r="G100" s="229" t="s">
        <v>224</v>
      </c>
      <c r="H100" s="230">
        <v>50</v>
      </c>
      <c r="I100" s="231"/>
      <c r="J100" s="232">
        <f t="shared" si="0"/>
        <v>0</v>
      </c>
      <c r="K100" s="228" t="s">
        <v>32</v>
      </c>
      <c r="L100" s="233"/>
      <c r="M100" s="234" t="s">
        <v>32</v>
      </c>
      <c r="N100" s="235" t="s">
        <v>49</v>
      </c>
      <c r="O100" s="61"/>
      <c r="P100" s="192">
        <f t="shared" si="1"/>
        <v>0</v>
      </c>
      <c r="Q100" s="192">
        <v>0</v>
      </c>
      <c r="R100" s="192">
        <f t="shared" si="2"/>
        <v>0</v>
      </c>
      <c r="S100" s="192">
        <v>0</v>
      </c>
      <c r="T100" s="193">
        <f t="shared" si="3"/>
        <v>0</v>
      </c>
      <c r="AR100" s="17" t="s">
        <v>171</v>
      </c>
      <c r="AT100" s="17" t="s">
        <v>273</v>
      </c>
      <c r="AU100" s="17" t="s">
        <v>21</v>
      </c>
      <c r="AY100" s="17" t="s">
        <v>138</v>
      </c>
      <c r="BE100" s="194">
        <f t="shared" si="4"/>
        <v>0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17" t="s">
        <v>86</v>
      </c>
      <c r="BK100" s="194">
        <f t="shared" si="9"/>
        <v>0</v>
      </c>
      <c r="BL100" s="17" t="s">
        <v>156</v>
      </c>
      <c r="BM100" s="17" t="s">
        <v>1176</v>
      </c>
    </row>
    <row r="101" spans="2:65" s="1" customFormat="1" ht="16.5" customHeight="1">
      <c r="B101" s="35"/>
      <c r="C101" s="183" t="s">
        <v>262</v>
      </c>
      <c r="D101" s="183" t="s">
        <v>141</v>
      </c>
      <c r="E101" s="184" t="s">
        <v>1177</v>
      </c>
      <c r="F101" s="185" t="s">
        <v>1178</v>
      </c>
      <c r="G101" s="186" t="s">
        <v>224</v>
      </c>
      <c r="H101" s="187">
        <v>345</v>
      </c>
      <c r="I101" s="188"/>
      <c r="J101" s="189">
        <f t="shared" si="0"/>
        <v>0</v>
      </c>
      <c r="K101" s="185" t="s">
        <v>215</v>
      </c>
      <c r="L101" s="39"/>
      <c r="M101" s="190" t="s">
        <v>32</v>
      </c>
      <c r="N101" s="191" t="s">
        <v>49</v>
      </c>
      <c r="O101" s="61"/>
      <c r="P101" s="192">
        <f t="shared" si="1"/>
        <v>0</v>
      </c>
      <c r="Q101" s="192">
        <v>5.8E-5</v>
      </c>
      <c r="R101" s="192">
        <f t="shared" si="2"/>
        <v>2.001E-2</v>
      </c>
      <c r="S101" s="192">
        <v>0</v>
      </c>
      <c r="T101" s="193">
        <f t="shared" si="3"/>
        <v>0</v>
      </c>
      <c r="AR101" s="17" t="s">
        <v>156</v>
      </c>
      <c r="AT101" s="17" t="s">
        <v>141</v>
      </c>
      <c r="AU101" s="17" t="s">
        <v>21</v>
      </c>
      <c r="AY101" s="17" t="s">
        <v>138</v>
      </c>
      <c r="BE101" s="194">
        <f t="shared" si="4"/>
        <v>0</v>
      </c>
      <c r="BF101" s="194">
        <f t="shared" si="5"/>
        <v>0</v>
      </c>
      <c r="BG101" s="194">
        <f t="shared" si="6"/>
        <v>0</v>
      </c>
      <c r="BH101" s="194">
        <f t="shared" si="7"/>
        <v>0</v>
      </c>
      <c r="BI101" s="194">
        <f t="shared" si="8"/>
        <v>0</v>
      </c>
      <c r="BJ101" s="17" t="s">
        <v>86</v>
      </c>
      <c r="BK101" s="194">
        <f t="shared" si="9"/>
        <v>0</v>
      </c>
      <c r="BL101" s="17" t="s">
        <v>156</v>
      </c>
      <c r="BM101" s="17" t="s">
        <v>1179</v>
      </c>
    </row>
    <row r="102" spans="2:65" s="12" customFormat="1" ht="11.25">
      <c r="B102" s="204"/>
      <c r="C102" s="205"/>
      <c r="D102" s="195" t="s">
        <v>217</v>
      </c>
      <c r="E102" s="206" t="s">
        <v>32</v>
      </c>
      <c r="F102" s="207" t="s">
        <v>1180</v>
      </c>
      <c r="G102" s="205"/>
      <c r="H102" s="208">
        <v>345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217</v>
      </c>
      <c r="AU102" s="214" t="s">
        <v>21</v>
      </c>
      <c r="AV102" s="12" t="s">
        <v>21</v>
      </c>
      <c r="AW102" s="12" t="s">
        <v>39</v>
      </c>
      <c r="AX102" s="12" t="s">
        <v>86</v>
      </c>
      <c r="AY102" s="214" t="s">
        <v>138</v>
      </c>
    </row>
    <row r="103" spans="2:65" s="1" customFormat="1" ht="16.5" customHeight="1">
      <c r="B103" s="35"/>
      <c r="C103" s="226" t="s">
        <v>267</v>
      </c>
      <c r="D103" s="226" t="s">
        <v>273</v>
      </c>
      <c r="E103" s="227" t="s">
        <v>1181</v>
      </c>
      <c r="F103" s="228" t="s">
        <v>1182</v>
      </c>
      <c r="G103" s="229" t="s">
        <v>245</v>
      </c>
      <c r="H103" s="230">
        <v>8.125</v>
      </c>
      <c r="I103" s="231"/>
      <c r="J103" s="232">
        <f>ROUND(I103*H103,2)</f>
        <v>0</v>
      </c>
      <c r="K103" s="228" t="s">
        <v>215</v>
      </c>
      <c r="L103" s="233"/>
      <c r="M103" s="234" t="s">
        <v>32</v>
      </c>
      <c r="N103" s="235" t="s">
        <v>49</v>
      </c>
      <c r="O103" s="61"/>
      <c r="P103" s="192">
        <f>O103*H103</f>
        <v>0</v>
      </c>
      <c r="Q103" s="192">
        <v>0.65</v>
      </c>
      <c r="R103" s="192">
        <f>Q103*H103</f>
        <v>5.28125</v>
      </c>
      <c r="S103" s="192">
        <v>0</v>
      </c>
      <c r="T103" s="193">
        <f>S103*H103</f>
        <v>0</v>
      </c>
      <c r="AR103" s="17" t="s">
        <v>171</v>
      </c>
      <c r="AT103" s="17" t="s">
        <v>273</v>
      </c>
      <c r="AU103" s="17" t="s">
        <v>21</v>
      </c>
      <c r="AY103" s="17" t="s">
        <v>138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7" t="s">
        <v>86</v>
      </c>
      <c r="BK103" s="194">
        <f>ROUND(I103*H103,2)</f>
        <v>0</v>
      </c>
      <c r="BL103" s="17" t="s">
        <v>156</v>
      </c>
      <c r="BM103" s="17" t="s">
        <v>1183</v>
      </c>
    </row>
    <row r="104" spans="2:65" s="12" customFormat="1" ht="11.25">
      <c r="B104" s="204"/>
      <c r="C104" s="205"/>
      <c r="D104" s="195" t="s">
        <v>217</v>
      </c>
      <c r="E104" s="206" t="s">
        <v>32</v>
      </c>
      <c r="F104" s="207" t="s">
        <v>1184</v>
      </c>
      <c r="G104" s="205"/>
      <c r="H104" s="208">
        <v>8.125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217</v>
      </c>
      <c r="AU104" s="214" t="s">
        <v>21</v>
      </c>
      <c r="AV104" s="12" t="s">
        <v>21</v>
      </c>
      <c r="AW104" s="12" t="s">
        <v>39</v>
      </c>
      <c r="AX104" s="12" t="s">
        <v>86</v>
      </c>
      <c r="AY104" s="214" t="s">
        <v>138</v>
      </c>
    </row>
    <row r="105" spans="2:65" s="1" customFormat="1" ht="16.5" customHeight="1">
      <c r="B105" s="35"/>
      <c r="C105" s="183" t="s">
        <v>272</v>
      </c>
      <c r="D105" s="183" t="s">
        <v>141</v>
      </c>
      <c r="E105" s="184" t="s">
        <v>1185</v>
      </c>
      <c r="F105" s="185" t="s">
        <v>1186</v>
      </c>
      <c r="G105" s="186" t="s">
        <v>276</v>
      </c>
      <c r="H105" s="187">
        <v>2.9000000000000001E-2</v>
      </c>
      <c r="I105" s="188"/>
      <c r="J105" s="189">
        <f>ROUND(I105*H105,2)</f>
        <v>0</v>
      </c>
      <c r="K105" s="185" t="s">
        <v>215</v>
      </c>
      <c r="L105" s="39"/>
      <c r="M105" s="190" t="s">
        <v>32</v>
      </c>
      <c r="N105" s="191" t="s">
        <v>49</v>
      </c>
      <c r="O105" s="61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AR105" s="17" t="s">
        <v>156</v>
      </c>
      <c r="AT105" s="17" t="s">
        <v>141</v>
      </c>
      <c r="AU105" s="17" t="s">
        <v>21</v>
      </c>
      <c r="AY105" s="17" t="s">
        <v>138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7" t="s">
        <v>86</v>
      </c>
      <c r="BK105" s="194">
        <f>ROUND(I105*H105,2)</f>
        <v>0</v>
      </c>
      <c r="BL105" s="17" t="s">
        <v>156</v>
      </c>
      <c r="BM105" s="17" t="s">
        <v>1187</v>
      </c>
    </row>
    <row r="106" spans="2:65" s="12" customFormat="1" ht="11.25">
      <c r="B106" s="204"/>
      <c r="C106" s="205"/>
      <c r="D106" s="195" t="s">
        <v>217</v>
      </c>
      <c r="E106" s="206" t="s">
        <v>32</v>
      </c>
      <c r="F106" s="207" t="s">
        <v>1188</v>
      </c>
      <c r="G106" s="205"/>
      <c r="H106" s="208">
        <v>2.9000000000000001E-2</v>
      </c>
      <c r="I106" s="209"/>
      <c r="J106" s="205"/>
      <c r="K106" s="205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217</v>
      </c>
      <c r="AU106" s="214" t="s">
        <v>21</v>
      </c>
      <c r="AV106" s="12" t="s">
        <v>21</v>
      </c>
      <c r="AW106" s="12" t="s">
        <v>39</v>
      </c>
      <c r="AX106" s="12" t="s">
        <v>86</v>
      </c>
      <c r="AY106" s="214" t="s">
        <v>138</v>
      </c>
    </row>
    <row r="107" spans="2:65" s="1" customFormat="1" ht="16.5" customHeight="1">
      <c r="B107" s="35"/>
      <c r="C107" s="226" t="s">
        <v>8</v>
      </c>
      <c r="D107" s="226" t="s">
        <v>273</v>
      </c>
      <c r="E107" s="227" t="s">
        <v>1189</v>
      </c>
      <c r="F107" s="228" t="s">
        <v>1190</v>
      </c>
      <c r="G107" s="229" t="s">
        <v>363</v>
      </c>
      <c r="H107" s="230">
        <v>28.75</v>
      </c>
      <c r="I107" s="231"/>
      <c r="J107" s="232">
        <f>ROUND(I107*H107,2)</f>
        <v>0</v>
      </c>
      <c r="K107" s="228" t="s">
        <v>215</v>
      </c>
      <c r="L107" s="233"/>
      <c r="M107" s="234" t="s">
        <v>32</v>
      </c>
      <c r="N107" s="235" t="s">
        <v>49</v>
      </c>
      <c r="O107" s="61"/>
      <c r="P107" s="192">
        <f>O107*H107</f>
        <v>0</v>
      </c>
      <c r="Q107" s="192">
        <v>1E-3</v>
      </c>
      <c r="R107" s="192">
        <f>Q107*H107</f>
        <v>2.8750000000000001E-2</v>
      </c>
      <c r="S107" s="192">
        <v>0</v>
      </c>
      <c r="T107" s="193">
        <f>S107*H107</f>
        <v>0</v>
      </c>
      <c r="AR107" s="17" t="s">
        <v>171</v>
      </c>
      <c r="AT107" s="17" t="s">
        <v>273</v>
      </c>
      <c r="AU107" s="17" t="s">
        <v>21</v>
      </c>
      <c r="AY107" s="17" t="s">
        <v>138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7" t="s">
        <v>86</v>
      </c>
      <c r="BK107" s="194">
        <f>ROUND(I107*H107,2)</f>
        <v>0</v>
      </c>
      <c r="BL107" s="17" t="s">
        <v>156</v>
      </c>
      <c r="BM107" s="17" t="s">
        <v>1191</v>
      </c>
    </row>
    <row r="108" spans="2:65" s="12" customFormat="1" ht="11.25">
      <c r="B108" s="204"/>
      <c r="C108" s="205"/>
      <c r="D108" s="195" t="s">
        <v>217</v>
      </c>
      <c r="E108" s="206" t="s">
        <v>32</v>
      </c>
      <c r="F108" s="207" t="s">
        <v>1192</v>
      </c>
      <c r="G108" s="205"/>
      <c r="H108" s="208">
        <v>28.75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217</v>
      </c>
      <c r="AU108" s="214" t="s">
        <v>21</v>
      </c>
      <c r="AV108" s="12" t="s">
        <v>21</v>
      </c>
      <c r="AW108" s="12" t="s">
        <v>39</v>
      </c>
      <c r="AX108" s="12" t="s">
        <v>86</v>
      </c>
      <c r="AY108" s="214" t="s">
        <v>138</v>
      </c>
    </row>
    <row r="109" spans="2:65" s="1" customFormat="1" ht="16.5" customHeight="1">
      <c r="B109" s="35"/>
      <c r="C109" s="183" t="s">
        <v>282</v>
      </c>
      <c r="D109" s="183" t="s">
        <v>141</v>
      </c>
      <c r="E109" s="184" t="s">
        <v>398</v>
      </c>
      <c r="F109" s="185" t="s">
        <v>399</v>
      </c>
      <c r="G109" s="186" t="s">
        <v>245</v>
      </c>
      <c r="H109" s="187">
        <v>119.6</v>
      </c>
      <c r="I109" s="188"/>
      <c r="J109" s="189">
        <f>ROUND(I109*H109,2)</f>
        <v>0</v>
      </c>
      <c r="K109" s="185" t="s">
        <v>215</v>
      </c>
      <c r="L109" s="39"/>
      <c r="M109" s="190" t="s">
        <v>32</v>
      </c>
      <c r="N109" s="191" t="s">
        <v>49</v>
      </c>
      <c r="O109" s="61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AR109" s="17" t="s">
        <v>156</v>
      </c>
      <c r="AT109" s="17" t="s">
        <v>141</v>
      </c>
      <c r="AU109" s="17" t="s">
        <v>21</v>
      </c>
      <c r="AY109" s="17" t="s">
        <v>138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7" t="s">
        <v>86</v>
      </c>
      <c r="BK109" s="194">
        <f>ROUND(I109*H109,2)</f>
        <v>0</v>
      </c>
      <c r="BL109" s="17" t="s">
        <v>156</v>
      </c>
      <c r="BM109" s="17" t="s">
        <v>1193</v>
      </c>
    </row>
    <row r="110" spans="2:65" s="12" customFormat="1" ht="11.25">
      <c r="B110" s="204"/>
      <c r="C110" s="205"/>
      <c r="D110" s="195" t="s">
        <v>217</v>
      </c>
      <c r="E110" s="206" t="s">
        <v>32</v>
      </c>
      <c r="F110" s="207" t="s">
        <v>1194</v>
      </c>
      <c r="G110" s="205"/>
      <c r="H110" s="208">
        <v>119.6</v>
      </c>
      <c r="I110" s="209"/>
      <c r="J110" s="205"/>
      <c r="K110" s="205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217</v>
      </c>
      <c r="AU110" s="214" t="s">
        <v>21</v>
      </c>
      <c r="AV110" s="12" t="s">
        <v>21</v>
      </c>
      <c r="AW110" s="12" t="s">
        <v>39</v>
      </c>
      <c r="AX110" s="12" t="s">
        <v>86</v>
      </c>
      <c r="AY110" s="214" t="s">
        <v>138</v>
      </c>
    </row>
    <row r="111" spans="2:65" s="1" customFormat="1" ht="16.5" customHeight="1">
      <c r="B111" s="35"/>
      <c r="C111" s="183" t="s">
        <v>286</v>
      </c>
      <c r="D111" s="183" t="s">
        <v>141</v>
      </c>
      <c r="E111" s="184" t="s">
        <v>1195</v>
      </c>
      <c r="F111" s="185" t="s">
        <v>1196</v>
      </c>
      <c r="G111" s="186" t="s">
        <v>245</v>
      </c>
      <c r="H111" s="187">
        <v>119.6</v>
      </c>
      <c r="I111" s="188"/>
      <c r="J111" s="189">
        <f>ROUND(I111*H111,2)</f>
        <v>0</v>
      </c>
      <c r="K111" s="185" t="s">
        <v>215</v>
      </c>
      <c r="L111" s="39"/>
      <c r="M111" s="190" t="s">
        <v>32</v>
      </c>
      <c r="N111" s="191" t="s">
        <v>49</v>
      </c>
      <c r="O111" s="61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17" t="s">
        <v>156</v>
      </c>
      <c r="AT111" s="17" t="s">
        <v>141</v>
      </c>
      <c r="AU111" s="17" t="s">
        <v>21</v>
      </c>
      <c r="AY111" s="17" t="s">
        <v>138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7" t="s">
        <v>86</v>
      </c>
      <c r="BK111" s="194">
        <f>ROUND(I111*H111,2)</f>
        <v>0</v>
      </c>
      <c r="BL111" s="17" t="s">
        <v>156</v>
      </c>
      <c r="BM111" s="17" t="s">
        <v>1197</v>
      </c>
    </row>
    <row r="112" spans="2:65" s="1" customFormat="1" ht="16.5" customHeight="1">
      <c r="B112" s="35"/>
      <c r="C112" s="183" t="s">
        <v>291</v>
      </c>
      <c r="D112" s="183" t="s">
        <v>141</v>
      </c>
      <c r="E112" s="184" t="s">
        <v>1198</v>
      </c>
      <c r="F112" s="185" t="s">
        <v>1199</v>
      </c>
      <c r="G112" s="186" t="s">
        <v>245</v>
      </c>
      <c r="H112" s="187">
        <v>1076.4000000000001</v>
      </c>
      <c r="I112" s="188"/>
      <c r="J112" s="189">
        <f>ROUND(I112*H112,2)</f>
        <v>0</v>
      </c>
      <c r="K112" s="185" t="s">
        <v>215</v>
      </c>
      <c r="L112" s="39"/>
      <c r="M112" s="190" t="s">
        <v>32</v>
      </c>
      <c r="N112" s="191" t="s">
        <v>49</v>
      </c>
      <c r="O112" s="61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AR112" s="17" t="s">
        <v>156</v>
      </c>
      <c r="AT112" s="17" t="s">
        <v>141</v>
      </c>
      <c r="AU112" s="17" t="s">
        <v>21</v>
      </c>
      <c r="AY112" s="17" t="s">
        <v>138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17" t="s">
        <v>86</v>
      </c>
      <c r="BK112" s="194">
        <f>ROUND(I112*H112,2)</f>
        <v>0</v>
      </c>
      <c r="BL112" s="17" t="s">
        <v>156</v>
      </c>
      <c r="BM112" s="17" t="s">
        <v>1200</v>
      </c>
    </row>
    <row r="113" spans="2:65" s="12" customFormat="1" ht="11.25">
      <c r="B113" s="204"/>
      <c r="C113" s="205"/>
      <c r="D113" s="195" t="s">
        <v>217</v>
      </c>
      <c r="E113" s="206" t="s">
        <v>32</v>
      </c>
      <c r="F113" s="207" t="s">
        <v>1201</v>
      </c>
      <c r="G113" s="205"/>
      <c r="H113" s="208">
        <v>1076.4000000000001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217</v>
      </c>
      <c r="AU113" s="214" t="s">
        <v>21</v>
      </c>
      <c r="AV113" s="12" t="s">
        <v>21</v>
      </c>
      <c r="AW113" s="12" t="s">
        <v>39</v>
      </c>
      <c r="AX113" s="12" t="s">
        <v>86</v>
      </c>
      <c r="AY113" s="214" t="s">
        <v>138</v>
      </c>
    </row>
    <row r="114" spans="2:65" s="11" customFormat="1" ht="22.9" customHeight="1">
      <c r="B114" s="167"/>
      <c r="C114" s="168"/>
      <c r="D114" s="169" t="s">
        <v>77</v>
      </c>
      <c r="E114" s="181" t="s">
        <v>535</v>
      </c>
      <c r="F114" s="181" t="s">
        <v>536</v>
      </c>
      <c r="G114" s="168"/>
      <c r="H114" s="168"/>
      <c r="I114" s="171"/>
      <c r="J114" s="182">
        <f>BK114</f>
        <v>0</v>
      </c>
      <c r="K114" s="168"/>
      <c r="L114" s="173"/>
      <c r="M114" s="174"/>
      <c r="N114" s="175"/>
      <c r="O114" s="175"/>
      <c r="P114" s="176">
        <f>P115</f>
        <v>0</v>
      </c>
      <c r="Q114" s="175"/>
      <c r="R114" s="176">
        <f>R115</f>
        <v>0</v>
      </c>
      <c r="S114" s="175"/>
      <c r="T114" s="177">
        <f>T115</f>
        <v>0</v>
      </c>
      <c r="AR114" s="178" t="s">
        <v>86</v>
      </c>
      <c r="AT114" s="179" t="s">
        <v>77</v>
      </c>
      <c r="AU114" s="179" t="s">
        <v>86</v>
      </c>
      <c r="AY114" s="178" t="s">
        <v>138</v>
      </c>
      <c r="BK114" s="180">
        <f>BK115</f>
        <v>0</v>
      </c>
    </row>
    <row r="115" spans="2:65" s="1" customFormat="1" ht="16.5" customHeight="1">
      <c r="B115" s="35"/>
      <c r="C115" s="183" t="s">
        <v>295</v>
      </c>
      <c r="D115" s="183" t="s">
        <v>141</v>
      </c>
      <c r="E115" s="184" t="s">
        <v>1202</v>
      </c>
      <c r="F115" s="185" t="s">
        <v>1203</v>
      </c>
      <c r="G115" s="186" t="s">
        <v>276</v>
      </c>
      <c r="H115" s="187">
        <v>7.23</v>
      </c>
      <c r="I115" s="188"/>
      <c r="J115" s="189">
        <f>ROUND(I115*H115,2)</f>
        <v>0</v>
      </c>
      <c r="K115" s="185" t="s">
        <v>215</v>
      </c>
      <c r="L115" s="39"/>
      <c r="M115" s="198" t="s">
        <v>32</v>
      </c>
      <c r="N115" s="199" t="s">
        <v>49</v>
      </c>
      <c r="O115" s="200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17" t="s">
        <v>156</v>
      </c>
      <c r="AT115" s="17" t="s">
        <v>141</v>
      </c>
      <c r="AU115" s="17" t="s">
        <v>21</v>
      </c>
      <c r="AY115" s="17" t="s">
        <v>138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7" t="s">
        <v>86</v>
      </c>
      <c r="BK115" s="194">
        <f>ROUND(I115*H115,2)</f>
        <v>0</v>
      </c>
      <c r="BL115" s="17" t="s">
        <v>156</v>
      </c>
      <c r="BM115" s="17" t="s">
        <v>1204</v>
      </c>
    </row>
    <row r="116" spans="2:65" s="1" customFormat="1" ht="6.95" customHeight="1">
      <c r="B116" s="47"/>
      <c r="C116" s="48"/>
      <c r="D116" s="48"/>
      <c r="E116" s="48"/>
      <c r="F116" s="48"/>
      <c r="G116" s="48"/>
      <c r="H116" s="48"/>
      <c r="I116" s="135"/>
      <c r="J116" s="48"/>
      <c r="K116" s="48"/>
      <c r="L116" s="39"/>
    </row>
  </sheetData>
  <sheetProtection algorithmName="SHA-512" hashValue="xAl9mE8cG01WFElcQUZP8/4PbGQ/7kNEen5XjYg+8oQELsxK8lIVg/ntv9WJJtpR6V085eKnSYUid6crh3W2TQ==" saltValue="Ne8gH3yZTCxjzk/puqlKr2EfeAchCHcTadF1aPsasGcKRzzot9Yq9HN5dY+d1E1e1xavLYfooWxB3yRFODvd3g==" spinCount="100000" sheet="1" objects="1" scenarios="1" formatColumns="0" formatRows="0" autoFilter="0"/>
  <autoFilter ref="C81:K115" xr:uid="{00000000-0009-0000-0000-000007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rintOptions horizontalCentered="1"/>
  <pageMargins left="0.39370078740157483" right="0.39370078740157483" top="0.39370078740157483" bottom="0.39370078740157483" header="0" footer="0"/>
  <pageSetup paperSize="9" scale="87" fitToHeight="100" orientation="landscape" blackAndWhite="1" r:id="rId1"/>
  <headerFooter>
    <oddFooter>&amp;CStrana &amp;P z &amp;N&amp;R&amp;A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ht="37.5" customHeight="1"/>
    <row r="2" spans="2:1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5" customFormat="1" ht="45" customHeight="1">
      <c r="B3" s="259"/>
      <c r="C3" s="388" t="s">
        <v>1205</v>
      </c>
      <c r="D3" s="388"/>
      <c r="E3" s="388"/>
      <c r="F3" s="388"/>
      <c r="G3" s="388"/>
      <c r="H3" s="388"/>
      <c r="I3" s="388"/>
      <c r="J3" s="388"/>
      <c r="K3" s="260"/>
    </row>
    <row r="4" spans="2:11" ht="25.5" customHeight="1">
      <c r="B4" s="261"/>
      <c r="C4" s="391" t="s">
        <v>1206</v>
      </c>
      <c r="D4" s="391"/>
      <c r="E4" s="391"/>
      <c r="F4" s="391"/>
      <c r="G4" s="391"/>
      <c r="H4" s="391"/>
      <c r="I4" s="391"/>
      <c r="J4" s="391"/>
      <c r="K4" s="262"/>
    </row>
    <row r="5" spans="2:1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ht="15" customHeight="1">
      <c r="B6" s="261"/>
      <c r="C6" s="389" t="s">
        <v>1207</v>
      </c>
      <c r="D6" s="389"/>
      <c r="E6" s="389"/>
      <c r="F6" s="389"/>
      <c r="G6" s="389"/>
      <c r="H6" s="389"/>
      <c r="I6" s="389"/>
      <c r="J6" s="389"/>
      <c r="K6" s="262"/>
    </row>
    <row r="7" spans="2:11" ht="15" customHeight="1">
      <c r="B7" s="265"/>
      <c r="C7" s="389" t="s">
        <v>1208</v>
      </c>
      <c r="D7" s="389"/>
      <c r="E7" s="389"/>
      <c r="F7" s="389"/>
      <c r="G7" s="389"/>
      <c r="H7" s="389"/>
      <c r="I7" s="389"/>
      <c r="J7" s="389"/>
      <c r="K7" s="262"/>
    </row>
    <row r="8" spans="2:1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ht="15" customHeight="1">
      <c r="B9" s="265"/>
      <c r="C9" s="389" t="s">
        <v>1209</v>
      </c>
      <c r="D9" s="389"/>
      <c r="E9" s="389"/>
      <c r="F9" s="389"/>
      <c r="G9" s="389"/>
      <c r="H9" s="389"/>
      <c r="I9" s="389"/>
      <c r="J9" s="389"/>
      <c r="K9" s="262"/>
    </row>
    <row r="10" spans="2:11" ht="15" customHeight="1">
      <c r="B10" s="265"/>
      <c r="C10" s="264"/>
      <c r="D10" s="389" t="s">
        <v>1210</v>
      </c>
      <c r="E10" s="389"/>
      <c r="F10" s="389"/>
      <c r="G10" s="389"/>
      <c r="H10" s="389"/>
      <c r="I10" s="389"/>
      <c r="J10" s="389"/>
      <c r="K10" s="262"/>
    </row>
    <row r="11" spans="2:11" ht="15" customHeight="1">
      <c r="B11" s="265"/>
      <c r="C11" s="266"/>
      <c r="D11" s="389" t="s">
        <v>1211</v>
      </c>
      <c r="E11" s="389"/>
      <c r="F11" s="389"/>
      <c r="G11" s="389"/>
      <c r="H11" s="389"/>
      <c r="I11" s="389"/>
      <c r="J11" s="389"/>
      <c r="K11" s="262"/>
    </row>
    <row r="12" spans="2:1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pans="2:11" ht="15" customHeight="1">
      <c r="B13" s="265"/>
      <c r="C13" s="266"/>
      <c r="D13" s="267" t="s">
        <v>1212</v>
      </c>
      <c r="E13" s="264"/>
      <c r="F13" s="264"/>
      <c r="G13" s="264"/>
      <c r="H13" s="264"/>
      <c r="I13" s="264"/>
      <c r="J13" s="264"/>
      <c r="K13" s="262"/>
    </row>
    <row r="14" spans="2:1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pans="2:11" ht="15" customHeight="1">
      <c r="B15" s="265"/>
      <c r="C15" s="266"/>
      <c r="D15" s="389" t="s">
        <v>1213</v>
      </c>
      <c r="E15" s="389"/>
      <c r="F15" s="389"/>
      <c r="G15" s="389"/>
      <c r="H15" s="389"/>
      <c r="I15" s="389"/>
      <c r="J15" s="389"/>
      <c r="K15" s="262"/>
    </row>
    <row r="16" spans="2:11" ht="15" customHeight="1">
      <c r="B16" s="265"/>
      <c r="C16" s="266"/>
      <c r="D16" s="389" t="s">
        <v>1214</v>
      </c>
      <c r="E16" s="389"/>
      <c r="F16" s="389"/>
      <c r="G16" s="389"/>
      <c r="H16" s="389"/>
      <c r="I16" s="389"/>
      <c r="J16" s="389"/>
      <c r="K16" s="262"/>
    </row>
    <row r="17" spans="2:11" ht="15" customHeight="1">
      <c r="B17" s="265"/>
      <c r="C17" s="266"/>
      <c r="D17" s="389" t="s">
        <v>1215</v>
      </c>
      <c r="E17" s="389"/>
      <c r="F17" s="389"/>
      <c r="G17" s="389"/>
      <c r="H17" s="389"/>
      <c r="I17" s="389"/>
      <c r="J17" s="389"/>
      <c r="K17" s="262"/>
    </row>
    <row r="18" spans="2:11" ht="15" customHeight="1">
      <c r="B18" s="265"/>
      <c r="C18" s="266"/>
      <c r="D18" s="266"/>
      <c r="E18" s="268" t="s">
        <v>90</v>
      </c>
      <c r="F18" s="389" t="s">
        <v>1216</v>
      </c>
      <c r="G18" s="389"/>
      <c r="H18" s="389"/>
      <c r="I18" s="389"/>
      <c r="J18" s="389"/>
      <c r="K18" s="262"/>
    </row>
    <row r="19" spans="2:11" ht="15" customHeight="1">
      <c r="B19" s="265"/>
      <c r="C19" s="266"/>
      <c r="D19" s="266"/>
      <c r="E19" s="268" t="s">
        <v>1217</v>
      </c>
      <c r="F19" s="389" t="s">
        <v>1218</v>
      </c>
      <c r="G19" s="389"/>
      <c r="H19" s="389"/>
      <c r="I19" s="389"/>
      <c r="J19" s="389"/>
      <c r="K19" s="262"/>
    </row>
    <row r="20" spans="2:11" ht="15" customHeight="1">
      <c r="B20" s="265"/>
      <c r="C20" s="266"/>
      <c r="D20" s="266"/>
      <c r="E20" s="268" t="s">
        <v>1219</v>
      </c>
      <c r="F20" s="389" t="s">
        <v>1220</v>
      </c>
      <c r="G20" s="389"/>
      <c r="H20" s="389"/>
      <c r="I20" s="389"/>
      <c r="J20" s="389"/>
      <c r="K20" s="262"/>
    </row>
    <row r="21" spans="2:11" ht="15" customHeight="1">
      <c r="B21" s="265"/>
      <c r="C21" s="266"/>
      <c r="D21" s="266"/>
      <c r="E21" s="268" t="s">
        <v>1221</v>
      </c>
      <c r="F21" s="389" t="s">
        <v>1222</v>
      </c>
      <c r="G21" s="389"/>
      <c r="H21" s="389"/>
      <c r="I21" s="389"/>
      <c r="J21" s="389"/>
      <c r="K21" s="262"/>
    </row>
    <row r="22" spans="2:11" ht="15" customHeight="1">
      <c r="B22" s="265"/>
      <c r="C22" s="266"/>
      <c r="D22" s="266"/>
      <c r="E22" s="268" t="s">
        <v>85</v>
      </c>
      <c r="F22" s="389" t="s">
        <v>1223</v>
      </c>
      <c r="G22" s="389"/>
      <c r="H22" s="389"/>
      <c r="I22" s="389"/>
      <c r="J22" s="389"/>
      <c r="K22" s="262"/>
    </row>
    <row r="23" spans="2:11" ht="15" customHeight="1">
      <c r="B23" s="265"/>
      <c r="C23" s="266"/>
      <c r="D23" s="266"/>
      <c r="E23" s="268" t="s">
        <v>92</v>
      </c>
      <c r="F23" s="389" t="s">
        <v>1224</v>
      </c>
      <c r="G23" s="389"/>
      <c r="H23" s="389"/>
      <c r="I23" s="389"/>
      <c r="J23" s="389"/>
      <c r="K23" s="262"/>
    </row>
    <row r="24" spans="2:1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pans="2:11" ht="15" customHeight="1">
      <c r="B25" s="265"/>
      <c r="C25" s="389" t="s">
        <v>1225</v>
      </c>
      <c r="D25" s="389"/>
      <c r="E25" s="389"/>
      <c r="F25" s="389"/>
      <c r="G25" s="389"/>
      <c r="H25" s="389"/>
      <c r="I25" s="389"/>
      <c r="J25" s="389"/>
      <c r="K25" s="262"/>
    </row>
    <row r="26" spans="2:11" ht="15" customHeight="1">
      <c r="B26" s="265"/>
      <c r="C26" s="389" t="s">
        <v>1226</v>
      </c>
      <c r="D26" s="389"/>
      <c r="E26" s="389"/>
      <c r="F26" s="389"/>
      <c r="G26" s="389"/>
      <c r="H26" s="389"/>
      <c r="I26" s="389"/>
      <c r="J26" s="389"/>
      <c r="K26" s="262"/>
    </row>
    <row r="27" spans="2:11" ht="15" customHeight="1">
      <c r="B27" s="265"/>
      <c r="C27" s="264"/>
      <c r="D27" s="389" t="s">
        <v>1227</v>
      </c>
      <c r="E27" s="389"/>
      <c r="F27" s="389"/>
      <c r="G27" s="389"/>
      <c r="H27" s="389"/>
      <c r="I27" s="389"/>
      <c r="J27" s="389"/>
      <c r="K27" s="262"/>
    </row>
    <row r="28" spans="2:11" ht="15" customHeight="1">
      <c r="B28" s="265"/>
      <c r="C28" s="266"/>
      <c r="D28" s="389" t="s">
        <v>1228</v>
      </c>
      <c r="E28" s="389"/>
      <c r="F28" s="389"/>
      <c r="G28" s="389"/>
      <c r="H28" s="389"/>
      <c r="I28" s="389"/>
      <c r="J28" s="389"/>
      <c r="K28" s="262"/>
    </row>
    <row r="29" spans="2:1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pans="2:11" ht="15" customHeight="1">
      <c r="B30" s="265"/>
      <c r="C30" s="266"/>
      <c r="D30" s="389" t="s">
        <v>1229</v>
      </c>
      <c r="E30" s="389"/>
      <c r="F30" s="389"/>
      <c r="G30" s="389"/>
      <c r="H30" s="389"/>
      <c r="I30" s="389"/>
      <c r="J30" s="389"/>
      <c r="K30" s="262"/>
    </row>
    <row r="31" spans="2:11" ht="15" customHeight="1">
      <c r="B31" s="265"/>
      <c r="C31" s="266"/>
      <c r="D31" s="389" t="s">
        <v>1230</v>
      </c>
      <c r="E31" s="389"/>
      <c r="F31" s="389"/>
      <c r="G31" s="389"/>
      <c r="H31" s="389"/>
      <c r="I31" s="389"/>
      <c r="J31" s="389"/>
      <c r="K31" s="262"/>
    </row>
    <row r="32" spans="2:1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pans="2:11" ht="15" customHeight="1">
      <c r="B33" s="265"/>
      <c r="C33" s="266"/>
      <c r="D33" s="389" t="s">
        <v>1231</v>
      </c>
      <c r="E33" s="389"/>
      <c r="F33" s="389"/>
      <c r="G33" s="389"/>
      <c r="H33" s="389"/>
      <c r="I33" s="389"/>
      <c r="J33" s="389"/>
      <c r="K33" s="262"/>
    </row>
    <row r="34" spans="2:11" ht="15" customHeight="1">
      <c r="B34" s="265"/>
      <c r="C34" s="266"/>
      <c r="D34" s="389" t="s">
        <v>1232</v>
      </c>
      <c r="E34" s="389"/>
      <c r="F34" s="389"/>
      <c r="G34" s="389"/>
      <c r="H34" s="389"/>
      <c r="I34" s="389"/>
      <c r="J34" s="389"/>
      <c r="K34" s="262"/>
    </row>
    <row r="35" spans="2:11" ht="15" customHeight="1">
      <c r="B35" s="265"/>
      <c r="C35" s="266"/>
      <c r="D35" s="389" t="s">
        <v>1233</v>
      </c>
      <c r="E35" s="389"/>
      <c r="F35" s="389"/>
      <c r="G35" s="389"/>
      <c r="H35" s="389"/>
      <c r="I35" s="389"/>
      <c r="J35" s="389"/>
      <c r="K35" s="262"/>
    </row>
    <row r="36" spans="2:11" ht="15" customHeight="1">
      <c r="B36" s="265"/>
      <c r="C36" s="266"/>
      <c r="D36" s="264"/>
      <c r="E36" s="267" t="s">
        <v>123</v>
      </c>
      <c r="F36" s="264"/>
      <c r="G36" s="389" t="s">
        <v>1234</v>
      </c>
      <c r="H36" s="389"/>
      <c r="I36" s="389"/>
      <c r="J36" s="389"/>
      <c r="K36" s="262"/>
    </row>
    <row r="37" spans="2:11" ht="30.75" customHeight="1">
      <c r="B37" s="265"/>
      <c r="C37" s="266"/>
      <c r="D37" s="264"/>
      <c r="E37" s="267" t="s">
        <v>1235</v>
      </c>
      <c r="F37" s="264"/>
      <c r="G37" s="389" t="s">
        <v>1236</v>
      </c>
      <c r="H37" s="389"/>
      <c r="I37" s="389"/>
      <c r="J37" s="389"/>
      <c r="K37" s="262"/>
    </row>
    <row r="38" spans="2:11" ht="15" customHeight="1">
      <c r="B38" s="265"/>
      <c r="C38" s="266"/>
      <c r="D38" s="264"/>
      <c r="E38" s="267" t="s">
        <v>59</v>
      </c>
      <c r="F38" s="264"/>
      <c r="G38" s="389" t="s">
        <v>1237</v>
      </c>
      <c r="H38" s="389"/>
      <c r="I38" s="389"/>
      <c r="J38" s="389"/>
      <c r="K38" s="262"/>
    </row>
    <row r="39" spans="2:11" ht="15" customHeight="1">
      <c r="B39" s="265"/>
      <c r="C39" s="266"/>
      <c r="D39" s="264"/>
      <c r="E39" s="267" t="s">
        <v>60</v>
      </c>
      <c r="F39" s="264"/>
      <c r="G39" s="389" t="s">
        <v>1238</v>
      </c>
      <c r="H39" s="389"/>
      <c r="I39" s="389"/>
      <c r="J39" s="389"/>
      <c r="K39" s="262"/>
    </row>
    <row r="40" spans="2:11" ht="15" customHeight="1">
      <c r="B40" s="265"/>
      <c r="C40" s="266"/>
      <c r="D40" s="264"/>
      <c r="E40" s="267" t="s">
        <v>124</v>
      </c>
      <c r="F40" s="264"/>
      <c r="G40" s="389" t="s">
        <v>1239</v>
      </c>
      <c r="H40" s="389"/>
      <c r="I40" s="389"/>
      <c r="J40" s="389"/>
      <c r="K40" s="262"/>
    </row>
    <row r="41" spans="2:11" ht="15" customHeight="1">
      <c r="B41" s="265"/>
      <c r="C41" s="266"/>
      <c r="D41" s="264"/>
      <c r="E41" s="267" t="s">
        <v>125</v>
      </c>
      <c r="F41" s="264"/>
      <c r="G41" s="389" t="s">
        <v>1240</v>
      </c>
      <c r="H41" s="389"/>
      <c r="I41" s="389"/>
      <c r="J41" s="389"/>
      <c r="K41" s="262"/>
    </row>
    <row r="42" spans="2:11" ht="15" customHeight="1">
      <c r="B42" s="265"/>
      <c r="C42" s="266"/>
      <c r="D42" s="264"/>
      <c r="E42" s="267" t="s">
        <v>1241</v>
      </c>
      <c r="F42" s="264"/>
      <c r="G42" s="389" t="s">
        <v>1242</v>
      </c>
      <c r="H42" s="389"/>
      <c r="I42" s="389"/>
      <c r="J42" s="389"/>
      <c r="K42" s="262"/>
    </row>
    <row r="43" spans="2:11" ht="15" customHeight="1">
      <c r="B43" s="265"/>
      <c r="C43" s="266"/>
      <c r="D43" s="264"/>
      <c r="E43" s="267"/>
      <c r="F43" s="264"/>
      <c r="G43" s="389" t="s">
        <v>1243</v>
      </c>
      <c r="H43" s="389"/>
      <c r="I43" s="389"/>
      <c r="J43" s="389"/>
      <c r="K43" s="262"/>
    </row>
    <row r="44" spans="2:11" ht="15" customHeight="1">
      <c r="B44" s="265"/>
      <c r="C44" s="266"/>
      <c r="D44" s="264"/>
      <c r="E44" s="267" t="s">
        <v>1244</v>
      </c>
      <c r="F44" s="264"/>
      <c r="G44" s="389" t="s">
        <v>1245</v>
      </c>
      <c r="H44" s="389"/>
      <c r="I44" s="389"/>
      <c r="J44" s="389"/>
      <c r="K44" s="262"/>
    </row>
    <row r="45" spans="2:11" ht="15" customHeight="1">
      <c r="B45" s="265"/>
      <c r="C45" s="266"/>
      <c r="D45" s="264"/>
      <c r="E45" s="267" t="s">
        <v>127</v>
      </c>
      <c r="F45" s="264"/>
      <c r="G45" s="389" t="s">
        <v>1246</v>
      </c>
      <c r="H45" s="389"/>
      <c r="I45" s="389"/>
      <c r="J45" s="389"/>
      <c r="K45" s="262"/>
    </row>
    <row r="46" spans="2:1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pans="2:11" ht="15" customHeight="1">
      <c r="B47" s="265"/>
      <c r="C47" s="266"/>
      <c r="D47" s="389" t="s">
        <v>1247</v>
      </c>
      <c r="E47" s="389"/>
      <c r="F47" s="389"/>
      <c r="G47" s="389"/>
      <c r="H47" s="389"/>
      <c r="I47" s="389"/>
      <c r="J47" s="389"/>
      <c r="K47" s="262"/>
    </row>
    <row r="48" spans="2:11" ht="15" customHeight="1">
      <c r="B48" s="265"/>
      <c r="C48" s="266"/>
      <c r="D48" s="266"/>
      <c r="E48" s="389" t="s">
        <v>1248</v>
      </c>
      <c r="F48" s="389"/>
      <c r="G48" s="389"/>
      <c r="H48" s="389"/>
      <c r="I48" s="389"/>
      <c r="J48" s="389"/>
      <c r="K48" s="262"/>
    </row>
    <row r="49" spans="2:11" ht="15" customHeight="1">
      <c r="B49" s="265"/>
      <c r="C49" s="266"/>
      <c r="D49" s="266"/>
      <c r="E49" s="389" t="s">
        <v>1249</v>
      </c>
      <c r="F49" s="389"/>
      <c r="G49" s="389"/>
      <c r="H49" s="389"/>
      <c r="I49" s="389"/>
      <c r="J49" s="389"/>
      <c r="K49" s="262"/>
    </row>
    <row r="50" spans="2:11" ht="15" customHeight="1">
      <c r="B50" s="265"/>
      <c r="C50" s="266"/>
      <c r="D50" s="266"/>
      <c r="E50" s="389" t="s">
        <v>1250</v>
      </c>
      <c r="F50" s="389"/>
      <c r="G50" s="389"/>
      <c r="H50" s="389"/>
      <c r="I50" s="389"/>
      <c r="J50" s="389"/>
      <c r="K50" s="262"/>
    </row>
    <row r="51" spans="2:11" ht="15" customHeight="1">
      <c r="B51" s="265"/>
      <c r="C51" s="266"/>
      <c r="D51" s="389" t="s">
        <v>1251</v>
      </c>
      <c r="E51" s="389"/>
      <c r="F51" s="389"/>
      <c r="G51" s="389"/>
      <c r="H51" s="389"/>
      <c r="I51" s="389"/>
      <c r="J51" s="389"/>
      <c r="K51" s="262"/>
    </row>
    <row r="52" spans="2:11" ht="25.5" customHeight="1">
      <c r="B52" s="261"/>
      <c r="C52" s="391" t="s">
        <v>1252</v>
      </c>
      <c r="D52" s="391"/>
      <c r="E52" s="391"/>
      <c r="F52" s="391"/>
      <c r="G52" s="391"/>
      <c r="H52" s="391"/>
      <c r="I52" s="391"/>
      <c r="J52" s="391"/>
      <c r="K52" s="262"/>
    </row>
    <row r="53" spans="2:11" ht="5.25" customHeight="1">
      <c r="B53" s="261"/>
      <c r="C53" s="263"/>
      <c r="D53" s="263"/>
      <c r="E53" s="263"/>
      <c r="F53" s="263"/>
      <c r="G53" s="263"/>
      <c r="H53" s="263"/>
      <c r="I53" s="263"/>
      <c r="J53" s="263"/>
      <c r="K53" s="262"/>
    </row>
    <row r="54" spans="2:11" ht="15" customHeight="1">
      <c r="B54" s="261"/>
      <c r="C54" s="389" t="s">
        <v>1253</v>
      </c>
      <c r="D54" s="389"/>
      <c r="E54" s="389"/>
      <c r="F54" s="389"/>
      <c r="G54" s="389"/>
      <c r="H54" s="389"/>
      <c r="I54" s="389"/>
      <c r="J54" s="389"/>
      <c r="K54" s="262"/>
    </row>
    <row r="55" spans="2:11" ht="15" customHeight="1">
      <c r="B55" s="261"/>
      <c r="C55" s="389" t="s">
        <v>1254</v>
      </c>
      <c r="D55" s="389"/>
      <c r="E55" s="389"/>
      <c r="F55" s="389"/>
      <c r="G55" s="389"/>
      <c r="H55" s="389"/>
      <c r="I55" s="389"/>
      <c r="J55" s="389"/>
      <c r="K55" s="262"/>
    </row>
    <row r="56" spans="2:11" ht="12.75" customHeight="1">
      <c r="B56" s="261"/>
      <c r="C56" s="264"/>
      <c r="D56" s="264"/>
      <c r="E56" s="264"/>
      <c r="F56" s="264"/>
      <c r="G56" s="264"/>
      <c r="H56" s="264"/>
      <c r="I56" s="264"/>
      <c r="J56" s="264"/>
      <c r="K56" s="262"/>
    </row>
    <row r="57" spans="2:11" ht="15" customHeight="1">
      <c r="B57" s="261"/>
      <c r="C57" s="389" t="s">
        <v>1255</v>
      </c>
      <c r="D57" s="389"/>
      <c r="E57" s="389"/>
      <c r="F57" s="389"/>
      <c r="G57" s="389"/>
      <c r="H57" s="389"/>
      <c r="I57" s="389"/>
      <c r="J57" s="389"/>
      <c r="K57" s="262"/>
    </row>
    <row r="58" spans="2:11" ht="15" customHeight="1">
      <c r="B58" s="261"/>
      <c r="C58" s="266"/>
      <c r="D58" s="389" t="s">
        <v>1256</v>
      </c>
      <c r="E58" s="389"/>
      <c r="F58" s="389"/>
      <c r="G58" s="389"/>
      <c r="H58" s="389"/>
      <c r="I58" s="389"/>
      <c r="J58" s="389"/>
      <c r="K58" s="262"/>
    </row>
    <row r="59" spans="2:11" ht="15" customHeight="1">
      <c r="B59" s="261"/>
      <c r="C59" s="266"/>
      <c r="D59" s="389" t="s">
        <v>1257</v>
      </c>
      <c r="E59" s="389"/>
      <c r="F59" s="389"/>
      <c r="G59" s="389"/>
      <c r="H59" s="389"/>
      <c r="I59" s="389"/>
      <c r="J59" s="389"/>
      <c r="K59" s="262"/>
    </row>
    <row r="60" spans="2:11" ht="15" customHeight="1">
      <c r="B60" s="261"/>
      <c r="C60" s="266"/>
      <c r="D60" s="389" t="s">
        <v>1258</v>
      </c>
      <c r="E60" s="389"/>
      <c r="F60" s="389"/>
      <c r="G60" s="389"/>
      <c r="H60" s="389"/>
      <c r="I60" s="389"/>
      <c r="J60" s="389"/>
      <c r="K60" s="262"/>
    </row>
    <row r="61" spans="2:11" ht="15" customHeight="1">
      <c r="B61" s="261"/>
      <c r="C61" s="266"/>
      <c r="D61" s="389" t="s">
        <v>1259</v>
      </c>
      <c r="E61" s="389"/>
      <c r="F61" s="389"/>
      <c r="G61" s="389"/>
      <c r="H61" s="389"/>
      <c r="I61" s="389"/>
      <c r="J61" s="389"/>
      <c r="K61" s="262"/>
    </row>
    <row r="62" spans="2:11" ht="15" customHeight="1">
      <c r="B62" s="261"/>
      <c r="C62" s="266"/>
      <c r="D62" s="392" t="s">
        <v>1260</v>
      </c>
      <c r="E62" s="392"/>
      <c r="F62" s="392"/>
      <c r="G62" s="392"/>
      <c r="H62" s="392"/>
      <c r="I62" s="392"/>
      <c r="J62" s="392"/>
      <c r="K62" s="262"/>
    </row>
    <row r="63" spans="2:11" ht="15" customHeight="1">
      <c r="B63" s="261"/>
      <c r="C63" s="266"/>
      <c r="D63" s="389" t="s">
        <v>1261</v>
      </c>
      <c r="E63" s="389"/>
      <c r="F63" s="389"/>
      <c r="G63" s="389"/>
      <c r="H63" s="389"/>
      <c r="I63" s="389"/>
      <c r="J63" s="389"/>
      <c r="K63" s="262"/>
    </row>
    <row r="64" spans="2:11" ht="12.75" customHeight="1">
      <c r="B64" s="261"/>
      <c r="C64" s="266"/>
      <c r="D64" s="266"/>
      <c r="E64" s="269"/>
      <c r="F64" s="266"/>
      <c r="G64" s="266"/>
      <c r="H64" s="266"/>
      <c r="I64" s="266"/>
      <c r="J64" s="266"/>
      <c r="K64" s="262"/>
    </row>
    <row r="65" spans="2:11" ht="15" customHeight="1">
      <c r="B65" s="261"/>
      <c r="C65" s="266"/>
      <c r="D65" s="389" t="s">
        <v>1262</v>
      </c>
      <c r="E65" s="389"/>
      <c r="F65" s="389"/>
      <c r="G65" s="389"/>
      <c r="H65" s="389"/>
      <c r="I65" s="389"/>
      <c r="J65" s="389"/>
      <c r="K65" s="262"/>
    </row>
    <row r="66" spans="2:11" ht="15" customHeight="1">
      <c r="B66" s="261"/>
      <c r="C66" s="266"/>
      <c r="D66" s="392" t="s">
        <v>1263</v>
      </c>
      <c r="E66" s="392"/>
      <c r="F66" s="392"/>
      <c r="G66" s="392"/>
      <c r="H66" s="392"/>
      <c r="I66" s="392"/>
      <c r="J66" s="392"/>
      <c r="K66" s="262"/>
    </row>
    <row r="67" spans="2:11" ht="15" customHeight="1">
      <c r="B67" s="261"/>
      <c r="C67" s="266"/>
      <c r="D67" s="389" t="s">
        <v>1264</v>
      </c>
      <c r="E67" s="389"/>
      <c r="F67" s="389"/>
      <c r="G67" s="389"/>
      <c r="H67" s="389"/>
      <c r="I67" s="389"/>
      <c r="J67" s="389"/>
      <c r="K67" s="262"/>
    </row>
    <row r="68" spans="2:11" ht="15" customHeight="1">
      <c r="B68" s="261"/>
      <c r="C68" s="266"/>
      <c r="D68" s="389" t="s">
        <v>1265</v>
      </c>
      <c r="E68" s="389"/>
      <c r="F68" s="389"/>
      <c r="G68" s="389"/>
      <c r="H68" s="389"/>
      <c r="I68" s="389"/>
      <c r="J68" s="389"/>
      <c r="K68" s="262"/>
    </row>
    <row r="69" spans="2:11" ht="15" customHeight="1">
      <c r="B69" s="261"/>
      <c r="C69" s="266"/>
      <c r="D69" s="389" t="s">
        <v>1266</v>
      </c>
      <c r="E69" s="389"/>
      <c r="F69" s="389"/>
      <c r="G69" s="389"/>
      <c r="H69" s="389"/>
      <c r="I69" s="389"/>
      <c r="J69" s="389"/>
      <c r="K69" s="262"/>
    </row>
    <row r="70" spans="2:11" ht="15" customHeight="1">
      <c r="B70" s="261"/>
      <c r="C70" s="266"/>
      <c r="D70" s="389" t="s">
        <v>1267</v>
      </c>
      <c r="E70" s="389"/>
      <c r="F70" s="389"/>
      <c r="G70" s="389"/>
      <c r="H70" s="389"/>
      <c r="I70" s="389"/>
      <c r="J70" s="389"/>
      <c r="K70" s="262"/>
    </row>
    <row r="71" spans="2:1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pans="2:1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pans="2:1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pans="2:11" ht="45" customHeight="1">
      <c r="B75" s="278"/>
      <c r="C75" s="390" t="s">
        <v>1268</v>
      </c>
      <c r="D75" s="390"/>
      <c r="E75" s="390"/>
      <c r="F75" s="390"/>
      <c r="G75" s="390"/>
      <c r="H75" s="390"/>
      <c r="I75" s="390"/>
      <c r="J75" s="390"/>
      <c r="K75" s="279"/>
    </row>
    <row r="76" spans="2:11" ht="17.25" customHeight="1">
      <c r="B76" s="278"/>
      <c r="C76" s="280" t="s">
        <v>1269</v>
      </c>
      <c r="D76" s="280"/>
      <c r="E76" s="280"/>
      <c r="F76" s="280" t="s">
        <v>1270</v>
      </c>
      <c r="G76" s="281"/>
      <c r="H76" s="280" t="s">
        <v>60</v>
      </c>
      <c r="I76" s="280" t="s">
        <v>63</v>
      </c>
      <c r="J76" s="280" t="s">
        <v>1271</v>
      </c>
      <c r="K76" s="279"/>
    </row>
    <row r="77" spans="2:11" ht="17.25" customHeight="1">
      <c r="B77" s="278"/>
      <c r="C77" s="282" t="s">
        <v>1272</v>
      </c>
      <c r="D77" s="282"/>
      <c r="E77" s="282"/>
      <c r="F77" s="283" t="s">
        <v>1273</v>
      </c>
      <c r="G77" s="284"/>
      <c r="H77" s="282"/>
      <c r="I77" s="282"/>
      <c r="J77" s="282" t="s">
        <v>1274</v>
      </c>
      <c r="K77" s="279"/>
    </row>
    <row r="78" spans="2:11" ht="5.25" customHeight="1">
      <c r="B78" s="278"/>
      <c r="C78" s="285"/>
      <c r="D78" s="285"/>
      <c r="E78" s="285"/>
      <c r="F78" s="285"/>
      <c r="G78" s="286"/>
      <c r="H78" s="285"/>
      <c r="I78" s="285"/>
      <c r="J78" s="285"/>
      <c r="K78" s="279"/>
    </row>
    <row r="79" spans="2:11" ht="15" customHeight="1">
      <c r="B79" s="278"/>
      <c r="C79" s="267" t="s">
        <v>59</v>
      </c>
      <c r="D79" s="285"/>
      <c r="E79" s="285"/>
      <c r="F79" s="287" t="s">
        <v>1275</v>
      </c>
      <c r="G79" s="286"/>
      <c r="H79" s="267" t="s">
        <v>1276</v>
      </c>
      <c r="I79" s="267" t="s">
        <v>1277</v>
      </c>
      <c r="J79" s="267">
        <v>20</v>
      </c>
      <c r="K79" s="279"/>
    </row>
    <row r="80" spans="2:11" ht="15" customHeight="1">
      <c r="B80" s="278"/>
      <c r="C80" s="267" t="s">
        <v>1278</v>
      </c>
      <c r="D80" s="267"/>
      <c r="E80" s="267"/>
      <c r="F80" s="287" t="s">
        <v>1275</v>
      </c>
      <c r="G80" s="286"/>
      <c r="H80" s="267" t="s">
        <v>1279</v>
      </c>
      <c r="I80" s="267" t="s">
        <v>1277</v>
      </c>
      <c r="J80" s="267">
        <v>120</v>
      </c>
      <c r="K80" s="279"/>
    </row>
    <row r="81" spans="2:11" ht="15" customHeight="1">
      <c r="B81" s="288"/>
      <c r="C81" s="267" t="s">
        <v>1280</v>
      </c>
      <c r="D81" s="267"/>
      <c r="E81" s="267"/>
      <c r="F81" s="287" t="s">
        <v>1281</v>
      </c>
      <c r="G81" s="286"/>
      <c r="H81" s="267" t="s">
        <v>1282</v>
      </c>
      <c r="I81" s="267" t="s">
        <v>1277</v>
      </c>
      <c r="J81" s="267">
        <v>50</v>
      </c>
      <c r="K81" s="279"/>
    </row>
    <row r="82" spans="2:11" ht="15" customHeight="1">
      <c r="B82" s="288"/>
      <c r="C82" s="267" t="s">
        <v>1283</v>
      </c>
      <c r="D82" s="267"/>
      <c r="E82" s="267"/>
      <c r="F82" s="287" t="s">
        <v>1275</v>
      </c>
      <c r="G82" s="286"/>
      <c r="H82" s="267" t="s">
        <v>1284</v>
      </c>
      <c r="I82" s="267" t="s">
        <v>1285</v>
      </c>
      <c r="J82" s="267"/>
      <c r="K82" s="279"/>
    </row>
    <row r="83" spans="2:11" ht="15" customHeight="1">
      <c r="B83" s="288"/>
      <c r="C83" s="289" t="s">
        <v>1286</v>
      </c>
      <c r="D83" s="289"/>
      <c r="E83" s="289"/>
      <c r="F83" s="290" t="s">
        <v>1281</v>
      </c>
      <c r="G83" s="289"/>
      <c r="H83" s="289" t="s">
        <v>1287</v>
      </c>
      <c r="I83" s="289" t="s">
        <v>1277</v>
      </c>
      <c r="J83" s="289">
        <v>15</v>
      </c>
      <c r="K83" s="279"/>
    </row>
    <row r="84" spans="2:11" ht="15" customHeight="1">
      <c r="B84" s="288"/>
      <c r="C84" s="289" t="s">
        <v>1288</v>
      </c>
      <c r="D84" s="289"/>
      <c r="E84" s="289"/>
      <c r="F84" s="290" t="s">
        <v>1281</v>
      </c>
      <c r="G84" s="289"/>
      <c r="H84" s="289" t="s">
        <v>1289</v>
      </c>
      <c r="I84" s="289" t="s">
        <v>1277</v>
      </c>
      <c r="J84" s="289">
        <v>15</v>
      </c>
      <c r="K84" s="279"/>
    </row>
    <row r="85" spans="2:11" ht="15" customHeight="1">
      <c r="B85" s="288"/>
      <c r="C85" s="289" t="s">
        <v>1290</v>
      </c>
      <c r="D85" s="289"/>
      <c r="E85" s="289"/>
      <c r="F85" s="290" t="s">
        <v>1281</v>
      </c>
      <c r="G85" s="289"/>
      <c r="H85" s="289" t="s">
        <v>1291</v>
      </c>
      <c r="I85" s="289" t="s">
        <v>1277</v>
      </c>
      <c r="J85" s="289">
        <v>20</v>
      </c>
      <c r="K85" s="279"/>
    </row>
    <row r="86" spans="2:11" ht="15" customHeight="1">
      <c r="B86" s="288"/>
      <c r="C86" s="289" t="s">
        <v>1292</v>
      </c>
      <c r="D86" s="289"/>
      <c r="E86" s="289"/>
      <c r="F86" s="290" t="s">
        <v>1281</v>
      </c>
      <c r="G86" s="289"/>
      <c r="H86" s="289" t="s">
        <v>1293</v>
      </c>
      <c r="I86" s="289" t="s">
        <v>1277</v>
      </c>
      <c r="J86" s="289">
        <v>20</v>
      </c>
      <c r="K86" s="279"/>
    </row>
    <row r="87" spans="2:11" ht="15" customHeight="1">
      <c r="B87" s="288"/>
      <c r="C87" s="267" t="s">
        <v>1294</v>
      </c>
      <c r="D87" s="267"/>
      <c r="E87" s="267"/>
      <c r="F87" s="287" t="s">
        <v>1281</v>
      </c>
      <c r="G87" s="286"/>
      <c r="H87" s="267" t="s">
        <v>1295</v>
      </c>
      <c r="I87" s="267" t="s">
        <v>1277</v>
      </c>
      <c r="J87" s="267">
        <v>50</v>
      </c>
      <c r="K87" s="279"/>
    </row>
    <row r="88" spans="2:11" ht="15" customHeight="1">
      <c r="B88" s="288"/>
      <c r="C88" s="267" t="s">
        <v>1296</v>
      </c>
      <c r="D88" s="267"/>
      <c r="E88" s="267"/>
      <c r="F88" s="287" t="s">
        <v>1281</v>
      </c>
      <c r="G88" s="286"/>
      <c r="H88" s="267" t="s">
        <v>1297</v>
      </c>
      <c r="I88" s="267" t="s">
        <v>1277</v>
      </c>
      <c r="J88" s="267">
        <v>20</v>
      </c>
      <c r="K88" s="279"/>
    </row>
    <row r="89" spans="2:11" ht="15" customHeight="1">
      <c r="B89" s="288"/>
      <c r="C89" s="267" t="s">
        <v>1298</v>
      </c>
      <c r="D89" s="267"/>
      <c r="E89" s="267"/>
      <c r="F89" s="287" t="s">
        <v>1281</v>
      </c>
      <c r="G89" s="286"/>
      <c r="H89" s="267" t="s">
        <v>1299</v>
      </c>
      <c r="I89" s="267" t="s">
        <v>1277</v>
      </c>
      <c r="J89" s="267">
        <v>20</v>
      </c>
      <c r="K89" s="279"/>
    </row>
    <row r="90" spans="2:11" ht="15" customHeight="1">
      <c r="B90" s="288"/>
      <c r="C90" s="267" t="s">
        <v>1300</v>
      </c>
      <c r="D90" s="267"/>
      <c r="E90" s="267"/>
      <c r="F90" s="287" t="s">
        <v>1281</v>
      </c>
      <c r="G90" s="286"/>
      <c r="H90" s="267" t="s">
        <v>1301</v>
      </c>
      <c r="I90" s="267" t="s">
        <v>1277</v>
      </c>
      <c r="J90" s="267">
        <v>50</v>
      </c>
      <c r="K90" s="279"/>
    </row>
    <row r="91" spans="2:11" ht="15" customHeight="1">
      <c r="B91" s="288"/>
      <c r="C91" s="267" t="s">
        <v>1302</v>
      </c>
      <c r="D91" s="267"/>
      <c r="E91" s="267"/>
      <c r="F91" s="287" t="s">
        <v>1281</v>
      </c>
      <c r="G91" s="286"/>
      <c r="H91" s="267" t="s">
        <v>1302</v>
      </c>
      <c r="I91" s="267" t="s">
        <v>1277</v>
      </c>
      <c r="J91" s="267">
        <v>50</v>
      </c>
      <c r="K91" s="279"/>
    </row>
    <row r="92" spans="2:11" ht="15" customHeight="1">
      <c r="B92" s="288"/>
      <c r="C92" s="267" t="s">
        <v>1303</v>
      </c>
      <c r="D92" s="267"/>
      <c r="E92" s="267"/>
      <c r="F92" s="287" t="s">
        <v>1281</v>
      </c>
      <c r="G92" s="286"/>
      <c r="H92" s="267" t="s">
        <v>1304</v>
      </c>
      <c r="I92" s="267" t="s">
        <v>1277</v>
      </c>
      <c r="J92" s="267">
        <v>255</v>
      </c>
      <c r="K92" s="279"/>
    </row>
    <row r="93" spans="2:11" ht="15" customHeight="1">
      <c r="B93" s="288"/>
      <c r="C93" s="267" t="s">
        <v>1305</v>
      </c>
      <c r="D93" s="267"/>
      <c r="E93" s="267"/>
      <c r="F93" s="287" t="s">
        <v>1275</v>
      </c>
      <c r="G93" s="286"/>
      <c r="H93" s="267" t="s">
        <v>1306</v>
      </c>
      <c r="I93" s="267" t="s">
        <v>1307</v>
      </c>
      <c r="J93" s="267"/>
      <c r="K93" s="279"/>
    </row>
    <row r="94" spans="2:11" ht="15" customHeight="1">
      <c r="B94" s="288"/>
      <c r="C94" s="267" t="s">
        <v>1308</v>
      </c>
      <c r="D94" s="267"/>
      <c r="E94" s="267"/>
      <c r="F94" s="287" t="s">
        <v>1275</v>
      </c>
      <c r="G94" s="286"/>
      <c r="H94" s="267" t="s">
        <v>1309</v>
      </c>
      <c r="I94" s="267" t="s">
        <v>1310</v>
      </c>
      <c r="J94" s="267"/>
      <c r="K94" s="279"/>
    </row>
    <row r="95" spans="2:11" ht="15" customHeight="1">
      <c r="B95" s="288"/>
      <c r="C95" s="267" t="s">
        <v>1311</v>
      </c>
      <c r="D95" s="267"/>
      <c r="E95" s="267"/>
      <c r="F95" s="287" t="s">
        <v>1275</v>
      </c>
      <c r="G95" s="286"/>
      <c r="H95" s="267" t="s">
        <v>1311</v>
      </c>
      <c r="I95" s="267" t="s">
        <v>1310</v>
      </c>
      <c r="J95" s="267"/>
      <c r="K95" s="279"/>
    </row>
    <row r="96" spans="2:11" ht="15" customHeight="1">
      <c r="B96" s="288"/>
      <c r="C96" s="267" t="s">
        <v>44</v>
      </c>
      <c r="D96" s="267"/>
      <c r="E96" s="267"/>
      <c r="F96" s="287" t="s">
        <v>1275</v>
      </c>
      <c r="G96" s="286"/>
      <c r="H96" s="267" t="s">
        <v>1312</v>
      </c>
      <c r="I96" s="267" t="s">
        <v>1310</v>
      </c>
      <c r="J96" s="267"/>
      <c r="K96" s="279"/>
    </row>
    <row r="97" spans="2:11" ht="15" customHeight="1">
      <c r="B97" s="288"/>
      <c r="C97" s="267" t="s">
        <v>54</v>
      </c>
      <c r="D97" s="267"/>
      <c r="E97" s="267"/>
      <c r="F97" s="287" t="s">
        <v>1275</v>
      </c>
      <c r="G97" s="286"/>
      <c r="H97" s="267" t="s">
        <v>1313</v>
      </c>
      <c r="I97" s="267" t="s">
        <v>1310</v>
      </c>
      <c r="J97" s="267"/>
      <c r="K97" s="279"/>
    </row>
    <row r="98" spans="2:11" ht="15" customHeight="1">
      <c r="B98" s="291"/>
      <c r="C98" s="292"/>
      <c r="D98" s="292"/>
      <c r="E98" s="292"/>
      <c r="F98" s="292"/>
      <c r="G98" s="292"/>
      <c r="H98" s="292"/>
      <c r="I98" s="292"/>
      <c r="J98" s="292"/>
      <c r="K98" s="293"/>
    </row>
    <row r="99" spans="2:11" ht="18.7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4"/>
    </row>
    <row r="100" spans="2:1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pans="2:1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pans="2:11" ht="45" customHeight="1">
      <c r="B102" s="278"/>
      <c r="C102" s="390" t="s">
        <v>1314</v>
      </c>
      <c r="D102" s="390"/>
      <c r="E102" s="390"/>
      <c r="F102" s="390"/>
      <c r="G102" s="390"/>
      <c r="H102" s="390"/>
      <c r="I102" s="390"/>
      <c r="J102" s="390"/>
      <c r="K102" s="279"/>
    </row>
    <row r="103" spans="2:11" ht="17.25" customHeight="1">
      <c r="B103" s="278"/>
      <c r="C103" s="280" t="s">
        <v>1269</v>
      </c>
      <c r="D103" s="280"/>
      <c r="E103" s="280"/>
      <c r="F103" s="280" t="s">
        <v>1270</v>
      </c>
      <c r="G103" s="281"/>
      <c r="H103" s="280" t="s">
        <v>60</v>
      </c>
      <c r="I103" s="280" t="s">
        <v>63</v>
      </c>
      <c r="J103" s="280" t="s">
        <v>1271</v>
      </c>
      <c r="K103" s="279"/>
    </row>
    <row r="104" spans="2:11" ht="17.25" customHeight="1">
      <c r="B104" s="278"/>
      <c r="C104" s="282" t="s">
        <v>1272</v>
      </c>
      <c r="D104" s="282"/>
      <c r="E104" s="282"/>
      <c r="F104" s="283" t="s">
        <v>1273</v>
      </c>
      <c r="G104" s="284"/>
      <c r="H104" s="282"/>
      <c r="I104" s="282"/>
      <c r="J104" s="282" t="s">
        <v>1274</v>
      </c>
      <c r="K104" s="279"/>
    </row>
    <row r="105" spans="2:11" ht="5.25" customHeight="1">
      <c r="B105" s="278"/>
      <c r="C105" s="280"/>
      <c r="D105" s="280"/>
      <c r="E105" s="280"/>
      <c r="F105" s="280"/>
      <c r="G105" s="296"/>
      <c r="H105" s="280"/>
      <c r="I105" s="280"/>
      <c r="J105" s="280"/>
      <c r="K105" s="279"/>
    </row>
    <row r="106" spans="2:11" ht="15" customHeight="1">
      <c r="B106" s="278"/>
      <c r="C106" s="267" t="s">
        <v>59</v>
      </c>
      <c r="D106" s="285"/>
      <c r="E106" s="285"/>
      <c r="F106" s="287" t="s">
        <v>1275</v>
      </c>
      <c r="G106" s="296"/>
      <c r="H106" s="267" t="s">
        <v>1315</v>
      </c>
      <c r="I106" s="267" t="s">
        <v>1277</v>
      </c>
      <c r="J106" s="267">
        <v>20</v>
      </c>
      <c r="K106" s="279"/>
    </row>
    <row r="107" spans="2:11" ht="15" customHeight="1">
      <c r="B107" s="278"/>
      <c r="C107" s="267" t="s">
        <v>1278</v>
      </c>
      <c r="D107" s="267"/>
      <c r="E107" s="267"/>
      <c r="F107" s="287" t="s">
        <v>1275</v>
      </c>
      <c r="G107" s="267"/>
      <c r="H107" s="267" t="s">
        <v>1315</v>
      </c>
      <c r="I107" s="267" t="s">
        <v>1277</v>
      </c>
      <c r="J107" s="267">
        <v>120</v>
      </c>
      <c r="K107" s="279"/>
    </row>
    <row r="108" spans="2:11" ht="15" customHeight="1">
      <c r="B108" s="288"/>
      <c r="C108" s="267" t="s">
        <v>1280</v>
      </c>
      <c r="D108" s="267"/>
      <c r="E108" s="267"/>
      <c r="F108" s="287" t="s">
        <v>1281</v>
      </c>
      <c r="G108" s="267"/>
      <c r="H108" s="267" t="s">
        <v>1315</v>
      </c>
      <c r="I108" s="267" t="s">
        <v>1277</v>
      </c>
      <c r="J108" s="267">
        <v>50</v>
      </c>
      <c r="K108" s="279"/>
    </row>
    <row r="109" spans="2:11" ht="15" customHeight="1">
      <c r="B109" s="288"/>
      <c r="C109" s="267" t="s">
        <v>1283</v>
      </c>
      <c r="D109" s="267"/>
      <c r="E109" s="267"/>
      <c r="F109" s="287" t="s">
        <v>1275</v>
      </c>
      <c r="G109" s="267"/>
      <c r="H109" s="267" t="s">
        <v>1315</v>
      </c>
      <c r="I109" s="267" t="s">
        <v>1285</v>
      </c>
      <c r="J109" s="267"/>
      <c r="K109" s="279"/>
    </row>
    <row r="110" spans="2:11" ht="15" customHeight="1">
      <c r="B110" s="288"/>
      <c r="C110" s="267" t="s">
        <v>1294</v>
      </c>
      <c r="D110" s="267"/>
      <c r="E110" s="267"/>
      <c r="F110" s="287" t="s">
        <v>1281</v>
      </c>
      <c r="G110" s="267"/>
      <c r="H110" s="267" t="s">
        <v>1315</v>
      </c>
      <c r="I110" s="267" t="s">
        <v>1277</v>
      </c>
      <c r="J110" s="267">
        <v>50</v>
      </c>
      <c r="K110" s="279"/>
    </row>
    <row r="111" spans="2:11" ht="15" customHeight="1">
      <c r="B111" s="288"/>
      <c r="C111" s="267" t="s">
        <v>1302</v>
      </c>
      <c r="D111" s="267"/>
      <c r="E111" s="267"/>
      <c r="F111" s="287" t="s">
        <v>1281</v>
      </c>
      <c r="G111" s="267"/>
      <c r="H111" s="267" t="s">
        <v>1315</v>
      </c>
      <c r="I111" s="267" t="s">
        <v>1277</v>
      </c>
      <c r="J111" s="267">
        <v>50</v>
      </c>
      <c r="K111" s="279"/>
    </row>
    <row r="112" spans="2:11" ht="15" customHeight="1">
      <c r="B112" s="288"/>
      <c r="C112" s="267" t="s">
        <v>1300</v>
      </c>
      <c r="D112" s="267"/>
      <c r="E112" s="267"/>
      <c r="F112" s="287" t="s">
        <v>1281</v>
      </c>
      <c r="G112" s="267"/>
      <c r="H112" s="267" t="s">
        <v>1315</v>
      </c>
      <c r="I112" s="267" t="s">
        <v>1277</v>
      </c>
      <c r="J112" s="267">
        <v>50</v>
      </c>
      <c r="K112" s="279"/>
    </row>
    <row r="113" spans="2:11" ht="15" customHeight="1">
      <c r="B113" s="288"/>
      <c r="C113" s="267" t="s">
        <v>59</v>
      </c>
      <c r="D113" s="267"/>
      <c r="E113" s="267"/>
      <c r="F113" s="287" t="s">
        <v>1275</v>
      </c>
      <c r="G113" s="267"/>
      <c r="H113" s="267" t="s">
        <v>1316</v>
      </c>
      <c r="I113" s="267" t="s">
        <v>1277</v>
      </c>
      <c r="J113" s="267">
        <v>20</v>
      </c>
      <c r="K113" s="279"/>
    </row>
    <row r="114" spans="2:11" ht="15" customHeight="1">
      <c r="B114" s="288"/>
      <c r="C114" s="267" t="s">
        <v>1317</v>
      </c>
      <c r="D114" s="267"/>
      <c r="E114" s="267"/>
      <c r="F114" s="287" t="s">
        <v>1275</v>
      </c>
      <c r="G114" s="267"/>
      <c r="H114" s="267" t="s">
        <v>1318</v>
      </c>
      <c r="I114" s="267" t="s">
        <v>1277</v>
      </c>
      <c r="J114" s="267">
        <v>120</v>
      </c>
      <c r="K114" s="279"/>
    </row>
    <row r="115" spans="2:11" ht="15" customHeight="1">
      <c r="B115" s="288"/>
      <c r="C115" s="267" t="s">
        <v>44</v>
      </c>
      <c r="D115" s="267"/>
      <c r="E115" s="267"/>
      <c r="F115" s="287" t="s">
        <v>1275</v>
      </c>
      <c r="G115" s="267"/>
      <c r="H115" s="267" t="s">
        <v>1319</v>
      </c>
      <c r="I115" s="267" t="s">
        <v>1310</v>
      </c>
      <c r="J115" s="267"/>
      <c r="K115" s="279"/>
    </row>
    <row r="116" spans="2:11" ht="15" customHeight="1">
      <c r="B116" s="288"/>
      <c r="C116" s="267" t="s">
        <v>54</v>
      </c>
      <c r="D116" s="267"/>
      <c r="E116" s="267"/>
      <c r="F116" s="287" t="s">
        <v>1275</v>
      </c>
      <c r="G116" s="267"/>
      <c r="H116" s="267" t="s">
        <v>1320</v>
      </c>
      <c r="I116" s="267" t="s">
        <v>1310</v>
      </c>
      <c r="J116" s="267"/>
      <c r="K116" s="279"/>
    </row>
    <row r="117" spans="2:11" ht="15" customHeight="1">
      <c r="B117" s="288"/>
      <c r="C117" s="267" t="s">
        <v>63</v>
      </c>
      <c r="D117" s="267"/>
      <c r="E117" s="267"/>
      <c r="F117" s="287" t="s">
        <v>1275</v>
      </c>
      <c r="G117" s="267"/>
      <c r="H117" s="267" t="s">
        <v>1321</v>
      </c>
      <c r="I117" s="267" t="s">
        <v>1322</v>
      </c>
      <c r="J117" s="267"/>
      <c r="K117" s="279"/>
    </row>
    <row r="118" spans="2:11" ht="15" customHeight="1">
      <c r="B118" s="291"/>
      <c r="C118" s="297"/>
      <c r="D118" s="297"/>
      <c r="E118" s="297"/>
      <c r="F118" s="297"/>
      <c r="G118" s="297"/>
      <c r="H118" s="297"/>
      <c r="I118" s="297"/>
      <c r="J118" s="297"/>
      <c r="K118" s="293"/>
    </row>
    <row r="119" spans="2:11" ht="18.75" customHeight="1">
      <c r="B119" s="298"/>
      <c r="C119" s="264"/>
      <c r="D119" s="264"/>
      <c r="E119" s="264"/>
      <c r="F119" s="299"/>
      <c r="G119" s="264"/>
      <c r="H119" s="264"/>
      <c r="I119" s="264"/>
      <c r="J119" s="264"/>
      <c r="K119" s="298"/>
    </row>
    <row r="120" spans="2:1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pans="2:1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pans="2:11" ht="45" customHeight="1">
      <c r="B122" s="303"/>
      <c r="C122" s="388" t="s">
        <v>1323</v>
      </c>
      <c r="D122" s="388"/>
      <c r="E122" s="388"/>
      <c r="F122" s="388"/>
      <c r="G122" s="388"/>
      <c r="H122" s="388"/>
      <c r="I122" s="388"/>
      <c r="J122" s="388"/>
      <c r="K122" s="304"/>
    </row>
    <row r="123" spans="2:11" ht="17.25" customHeight="1">
      <c r="B123" s="305"/>
      <c r="C123" s="280" t="s">
        <v>1269</v>
      </c>
      <c r="D123" s="280"/>
      <c r="E123" s="280"/>
      <c r="F123" s="280" t="s">
        <v>1270</v>
      </c>
      <c r="G123" s="281"/>
      <c r="H123" s="280" t="s">
        <v>60</v>
      </c>
      <c r="I123" s="280" t="s">
        <v>63</v>
      </c>
      <c r="J123" s="280" t="s">
        <v>1271</v>
      </c>
      <c r="K123" s="306"/>
    </row>
    <row r="124" spans="2:11" ht="17.25" customHeight="1">
      <c r="B124" s="305"/>
      <c r="C124" s="282" t="s">
        <v>1272</v>
      </c>
      <c r="D124" s="282"/>
      <c r="E124" s="282"/>
      <c r="F124" s="283" t="s">
        <v>1273</v>
      </c>
      <c r="G124" s="284"/>
      <c r="H124" s="282"/>
      <c r="I124" s="282"/>
      <c r="J124" s="282" t="s">
        <v>1274</v>
      </c>
      <c r="K124" s="306"/>
    </row>
    <row r="125" spans="2:11" ht="5.25" customHeight="1">
      <c r="B125" s="307"/>
      <c r="C125" s="285"/>
      <c r="D125" s="285"/>
      <c r="E125" s="285"/>
      <c r="F125" s="285"/>
      <c r="G125" s="267"/>
      <c r="H125" s="285"/>
      <c r="I125" s="285"/>
      <c r="J125" s="285"/>
      <c r="K125" s="308"/>
    </row>
    <row r="126" spans="2:11" ht="15" customHeight="1">
      <c r="B126" s="307"/>
      <c r="C126" s="267" t="s">
        <v>1278</v>
      </c>
      <c r="D126" s="285"/>
      <c r="E126" s="285"/>
      <c r="F126" s="287" t="s">
        <v>1275</v>
      </c>
      <c r="G126" s="267"/>
      <c r="H126" s="267" t="s">
        <v>1315</v>
      </c>
      <c r="I126" s="267" t="s">
        <v>1277</v>
      </c>
      <c r="J126" s="267">
        <v>120</v>
      </c>
      <c r="K126" s="309"/>
    </row>
    <row r="127" spans="2:11" ht="15" customHeight="1">
      <c r="B127" s="307"/>
      <c r="C127" s="267" t="s">
        <v>1324</v>
      </c>
      <c r="D127" s="267"/>
      <c r="E127" s="267"/>
      <c r="F127" s="287" t="s">
        <v>1275</v>
      </c>
      <c r="G127" s="267"/>
      <c r="H127" s="267" t="s">
        <v>1325</v>
      </c>
      <c r="I127" s="267" t="s">
        <v>1277</v>
      </c>
      <c r="J127" s="267" t="s">
        <v>1326</v>
      </c>
      <c r="K127" s="309"/>
    </row>
    <row r="128" spans="2:11" ht="15" customHeight="1">
      <c r="B128" s="307"/>
      <c r="C128" s="267" t="s">
        <v>92</v>
      </c>
      <c r="D128" s="267"/>
      <c r="E128" s="267"/>
      <c r="F128" s="287" t="s">
        <v>1275</v>
      </c>
      <c r="G128" s="267"/>
      <c r="H128" s="267" t="s">
        <v>1327</v>
      </c>
      <c r="I128" s="267" t="s">
        <v>1277</v>
      </c>
      <c r="J128" s="267" t="s">
        <v>1326</v>
      </c>
      <c r="K128" s="309"/>
    </row>
    <row r="129" spans="2:11" ht="15" customHeight="1">
      <c r="B129" s="307"/>
      <c r="C129" s="267" t="s">
        <v>1286</v>
      </c>
      <c r="D129" s="267"/>
      <c r="E129" s="267"/>
      <c r="F129" s="287" t="s">
        <v>1281</v>
      </c>
      <c r="G129" s="267"/>
      <c r="H129" s="267" t="s">
        <v>1287</v>
      </c>
      <c r="I129" s="267" t="s">
        <v>1277</v>
      </c>
      <c r="J129" s="267">
        <v>15</v>
      </c>
      <c r="K129" s="309"/>
    </row>
    <row r="130" spans="2:11" ht="15" customHeight="1">
      <c r="B130" s="307"/>
      <c r="C130" s="289" t="s">
        <v>1288</v>
      </c>
      <c r="D130" s="289"/>
      <c r="E130" s="289"/>
      <c r="F130" s="290" t="s">
        <v>1281</v>
      </c>
      <c r="G130" s="289"/>
      <c r="H130" s="289" t="s">
        <v>1289</v>
      </c>
      <c r="I130" s="289" t="s">
        <v>1277</v>
      </c>
      <c r="J130" s="289">
        <v>15</v>
      </c>
      <c r="K130" s="309"/>
    </row>
    <row r="131" spans="2:11" ht="15" customHeight="1">
      <c r="B131" s="307"/>
      <c r="C131" s="289" t="s">
        <v>1290</v>
      </c>
      <c r="D131" s="289"/>
      <c r="E131" s="289"/>
      <c r="F131" s="290" t="s">
        <v>1281</v>
      </c>
      <c r="G131" s="289"/>
      <c r="H131" s="289" t="s">
        <v>1291</v>
      </c>
      <c r="I131" s="289" t="s">
        <v>1277</v>
      </c>
      <c r="J131" s="289">
        <v>20</v>
      </c>
      <c r="K131" s="309"/>
    </row>
    <row r="132" spans="2:11" ht="15" customHeight="1">
      <c r="B132" s="307"/>
      <c r="C132" s="289" t="s">
        <v>1292</v>
      </c>
      <c r="D132" s="289"/>
      <c r="E132" s="289"/>
      <c r="F132" s="290" t="s">
        <v>1281</v>
      </c>
      <c r="G132" s="289"/>
      <c r="H132" s="289" t="s">
        <v>1293</v>
      </c>
      <c r="I132" s="289" t="s">
        <v>1277</v>
      </c>
      <c r="J132" s="289">
        <v>20</v>
      </c>
      <c r="K132" s="309"/>
    </row>
    <row r="133" spans="2:11" ht="15" customHeight="1">
      <c r="B133" s="307"/>
      <c r="C133" s="267" t="s">
        <v>1280</v>
      </c>
      <c r="D133" s="267"/>
      <c r="E133" s="267"/>
      <c r="F133" s="287" t="s">
        <v>1281</v>
      </c>
      <c r="G133" s="267"/>
      <c r="H133" s="267" t="s">
        <v>1315</v>
      </c>
      <c r="I133" s="267" t="s">
        <v>1277</v>
      </c>
      <c r="J133" s="267">
        <v>50</v>
      </c>
      <c r="K133" s="309"/>
    </row>
    <row r="134" spans="2:11" ht="15" customHeight="1">
      <c r="B134" s="307"/>
      <c r="C134" s="267" t="s">
        <v>1294</v>
      </c>
      <c r="D134" s="267"/>
      <c r="E134" s="267"/>
      <c r="F134" s="287" t="s">
        <v>1281</v>
      </c>
      <c r="G134" s="267"/>
      <c r="H134" s="267" t="s">
        <v>1315</v>
      </c>
      <c r="I134" s="267" t="s">
        <v>1277</v>
      </c>
      <c r="J134" s="267">
        <v>50</v>
      </c>
      <c r="K134" s="309"/>
    </row>
    <row r="135" spans="2:11" ht="15" customHeight="1">
      <c r="B135" s="307"/>
      <c r="C135" s="267" t="s">
        <v>1300</v>
      </c>
      <c r="D135" s="267"/>
      <c r="E135" s="267"/>
      <c r="F135" s="287" t="s">
        <v>1281</v>
      </c>
      <c r="G135" s="267"/>
      <c r="H135" s="267" t="s">
        <v>1315</v>
      </c>
      <c r="I135" s="267" t="s">
        <v>1277</v>
      </c>
      <c r="J135" s="267">
        <v>50</v>
      </c>
      <c r="K135" s="309"/>
    </row>
    <row r="136" spans="2:11" ht="15" customHeight="1">
      <c r="B136" s="307"/>
      <c r="C136" s="267" t="s">
        <v>1302</v>
      </c>
      <c r="D136" s="267"/>
      <c r="E136" s="267"/>
      <c r="F136" s="287" t="s">
        <v>1281</v>
      </c>
      <c r="G136" s="267"/>
      <c r="H136" s="267" t="s">
        <v>1315</v>
      </c>
      <c r="I136" s="267" t="s">
        <v>1277</v>
      </c>
      <c r="J136" s="267">
        <v>50</v>
      </c>
      <c r="K136" s="309"/>
    </row>
    <row r="137" spans="2:11" ht="15" customHeight="1">
      <c r="B137" s="307"/>
      <c r="C137" s="267" t="s">
        <v>1303</v>
      </c>
      <c r="D137" s="267"/>
      <c r="E137" s="267"/>
      <c r="F137" s="287" t="s">
        <v>1281</v>
      </c>
      <c r="G137" s="267"/>
      <c r="H137" s="267" t="s">
        <v>1328</v>
      </c>
      <c r="I137" s="267" t="s">
        <v>1277</v>
      </c>
      <c r="J137" s="267">
        <v>255</v>
      </c>
      <c r="K137" s="309"/>
    </row>
    <row r="138" spans="2:11" ht="15" customHeight="1">
      <c r="B138" s="307"/>
      <c r="C138" s="267" t="s">
        <v>1305</v>
      </c>
      <c r="D138" s="267"/>
      <c r="E138" s="267"/>
      <c r="F138" s="287" t="s">
        <v>1275</v>
      </c>
      <c r="G138" s="267"/>
      <c r="H138" s="267" t="s">
        <v>1329</v>
      </c>
      <c r="I138" s="267" t="s">
        <v>1307</v>
      </c>
      <c r="J138" s="267"/>
      <c r="K138" s="309"/>
    </row>
    <row r="139" spans="2:11" ht="15" customHeight="1">
      <c r="B139" s="307"/>
      <c r="C139" s="267" t="s">
        <v>1308</v>
      </c>
      <c r="D139" s="267"/>
      <c r="E139" s="267"/>
      <c r="F139" s="287" t="s">
        <v>1275</v>
      </c>
      <c r="G139" s="267"/>
      <c r="H139" s="267" t="s">
        <v>1330</v>
      </c>
      <c r="I139" s="267" t="s">
        <v>1310</v>
      </c>
      <c r="J139" s="267"/>
      <c r="K139" s="309"/>
    </row>
    <row r="140" spans="2:11" ht="15" customHeight="1">
      <c r="B140" s="307"/>
      <c r="C140" s="267" t="s">
        <v>1311</v>
      </c>
      <c r="D140" s="267"/>
      <c r="E140" s="267"/>
      <c r="F140" s="287" t="s">
        <v>1275</v>
      </c>
      <c r="G140" s="267"/>
      <c r="H140" s="267" t="s">
        <v>1311</v>
      </c>
      <c r="I140" s="267" t="s">
        <v>1310</v>
      </c>
      <c r="J140" s="267"/>
      <c r="K140" s="309"/>
    </row>
    <row r="141" spans="2:11" ht="15" customHeight="1">
      <c r="B141" s="307"/>
      <c r="C141" s="267" t="s">
        <v>44</v>
      </c>
      <c r="D141" s="267"/>
      <c r="E141" s="267"/>
      <c r="F141" s="287" t="s">
        <v>1275</v>
      </c>
      <c r="G141" s="267"/>
      <c r="H141" s="267" t="s">
        <v>1331</v>
      </c>
      <c r="I141" s="267" t="s">
        <v>1310</v>
      </c>
      <c r="J141" s="267"/>
      <c r="K141" s="309"/>
    </row>
    <row r="142" spans="2:11" ht="15" customHeight="1">
      <c r="B142" s="307"/>
      <c r="C142" s="267" t="s">
        <v>1332</v>
      </c>
      <c r="D142" s="267"/>
      <c r="E142" s="267"/>
      <c r="F142" s="287" t="s">
        <v>1275</v>
      </c>
      <c r="G142" s="267"/>
      <c r="H142" s="267" t="s">
        <v>1333</v>
      </c>
      <c r="I142" s="267" t="s">
        <v>1310</v>
      </c>
      <c r="J142" s="267"/>
      <c r="K142" s="309"/>
    </row>
    <row r="143" spans="2:11" ht="15" customHeight="1">
      <c r="B143" s="310"/>
      <c r="C143" s="311"/>
      <c r="D143" s="311"/>
      <c r="E143" s="311"/>
      <c r="F143" s="311"/>
      <c r="G143" s="311"/>
      <c r="H143" s="311"/>
      <c r="I143" s="311"/>
      <c r="J143" s="311"/>
      <c r="K143" s="312"/>
    </row>
    <row r="144" spans="2:11" ht="18.75" customHeight="1">
      <c r="B144" s="264"/>
      <c r="C144" s="264"/>
      <c r="D144" s="264"/>
      <c r="E144" s="264"/>
      <c r="F144" s="299"/>
      <c r="G144" s="264"/>
      <c r="H144" s="264"/>
      <c r="I144" s="264"/>
      <c r="J144" s="264"/>
      <c r="K144" s="264"/>
    </row>
    <row r="145" spans="2:1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pans="2:1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pans="2:11" ht="45" customHeight="1">
      <c r="B147" s="278"/>
      <c r="C147" s="390" t="s">
        <v>1334</v>
      </c>
      <c r="D147" s="390"/>
      <c r="E147" s="390"/>
      <c r="F147" s="390"/>
      <c r="G147" s="390"/>
      <c r="H147" s="390"/>
      <c r="I147" s="390"/>
      <c r="J147" s="390"/>
      <c r="K147" s="279"/>
    </row>
    <row r="148" spans="2:11" ht="17.25" customHeight="1">
      <c r="B148" s="278"/>
      <c r="C148" s="280" t="s">
        <v>1269</v>
      </c>
      <c r="D148" s="280"/>
      <c r="E148" s="280"/>
      <c r="F148" s="280" t="s">
        <v>1270</v>
      </c>
      <c r="G148" s="281"/>
      <c r="H148" s="280" t="s">
        <v>60</v>
      </c>
      <c r="I148" s="280" t="s">
        <v>63</v>
      </c>
      <c r="J148" s="280" t="s">
        <v>1271</v>
      </c>
      <c r="K148" s="279"/>
    </row>
    <row r="149" spans="2:11" ht="17.25" customHeight="1">
      <c r="B149" s="278"/>
      <c r="C149" s="282" t="s">
        <v>1272</v>
      </c>
      <c r="D149" s="282"/>
      <c r="E149" s="282"/>
      <c r="F149" s="283" t="s">
        <v>1273</v>
      </c>
      <c r="G149" s="284"/>
      <c r="H149" s="282"/>
      <c r="I149" s="282"/>
      <c r="J149" s="282" t="s">
        <v>1274</v>
      </c>
      <c r="K149" s="279"/>
    </row>
    <row r="150" spans="2:11" ht="5.25" customHeight="1">
      <c r="B150" s="288"/>
      <c r="C150" s="285"/>
      <c r="D150" s="285"/>
      <c r="E150" s="285"/>
      <c r="F150" s="285"/>
      <c r="G150" s="286"/>
      <c r="H150" s="285"/>
      <c r="I150" s="285"/>
      <c r="J150" s="285"/>
      <c r="K150" s="309"/>
    </row>
    <row r="151" spans="2:11" ht="15" customHeight="1">
      <c r="B151" s="288"/>
      <c r="C151" s="313" t="s">
        <v>1278</v>
      </c>
      <c r="D151" s="267"/>
      <c r="E151" s="267"/>
      <c r="F151" s="314" t="s">
        <v>1275</v>
      </c>
      <c r="G151" s="267"/>
      <c r="H151" s="313" t="s">
        <v>1315</v>
      </c>
      <c r="I151" s="313" t="s">
        <v>1277</v>
      </c>
      <c r="J151" s="313">
        <v>120</v>
      </c>
      <c r="K151" s="309"/>
    </row>
    <row r="152" spans="2:11" ht="15" customHeight="1">
      <c r="B152" s="288"/>
      <c r="C152" s="313" t="s">
        <v>1324</v>
      </c>
      <c r="D152" s="267"/>
      <c r="E152" s="267"/>
      <c r="F152" s="314" t="s">
        <v>1275</v>
      </c>
      <c r="G152" s="267"/>
      <c r="H152" s="313" t="s">
        <v>1335</v>
      </c>
      <c r="I152" s="313" t="s">
        <v>1277</v>
      </c>
      <c r="J152" s="313" t="s">
        <v>1326</v>
      </c>
      <c r="K152" s="309"/>
    </row>
    <row r="153" spans="2:11" ht="15" customHeight="1">
      <c r="B153" s="288"/>
      <c r="C153" s="313" t="s">
        <v>92</v>
      </c>
      <c r="D153" s="267"/>
      <c r="E153" s="267"/>
      <c r="F153" s="314" t="s">
        <v>1275</v>
      </c>
      <c r="G153" s="267"/>
      <c r="H153" s="313" t="s">
        <v>1336</v>
      </c>
      <c r="I153" s="313" t="s">
        <v>1277</v>
      </c>
      <c r="J153" s="313" t="s">
        <v>1326</v>
      </c>
      <c r="K153" s="309"/>
    </row>
    <row r="154" spans="2:11" ht="15" customHeight="1">
      <c r="B154" s="288"/>
      <c r="C154" s="313" t="s">
        <v>1280</v>
      </c>
      <c r="D154" s="267"/>
      <c r="E154" s="267"/>
      <c r="F154" s="314" t="s">
        <v>1281</v>
      </c>
      <c r="G154" s="267"/>
      <c r="H154" s="313" t="s">
        <v>1315</v>
      </c>
      <c r="I154" s="313" t="s">
        <v>1277</v>
      </c>
      <c r="J154" s="313">
        <v>50</v>
      </c>
      <c r="K154" s="309"/>
    </row>
    <row r="155" spans="2:11" ht="15" customHeight="1">
      <c r="B155" s="288"/>
      <c r="C155" s="313" t="s">
        <v>1283</v>
      </c>
      <c r="D155" s="267"/>
      <c r="E155" s="267"/>
      <c r="F155" s="314" t="s">
        <v>1275</v>
      </c>
      <c r="G155" s="267"/>
      <c r="H155" s="313" t="s">
        <v>1315</v>
      </c>
      <c r="I155" s="313" t="s">
        <v>1285</v>
      </c>
      <c r="J155" s="313"/>
      <c r="K155" s="309"/>
    </row>
    <row r="156" spans="2:11" ht="15" customHeight="1">
      <c r="B156" s="288"/>
      <c r="C156" s="313" t="s">
        <v>1294</v>
      </c>
      <c r="D156" s="267"/>
      <c r="E156" s="267"/>
      <c r="F156" s="314" t="s">
        <v>1281</v>
      </c>
      <c r="G156" s="267"/>
      <c r="H156" s="313" t="s">
        <v>1315</v>
      </c>
      <c r="I156" s="313" t="s">
        <v>1277</v>
      </c>
      <c r="J156" s="313">
        <v>50</v>
      </c>
      <c r="K156" s="309"/>
    </row>
    <row r="157" spans="2:11" ht="15" customHeight="1">
      <c r="B157" s="288"/>
      <c r="C157" s="313" t="s">
        <v>1302</v>
      </c>
      <c r="D157" s="267"/>
      <c r="E157" s="267"/>
      <c r="F157" s="314" t="s">
        <v>1281</v>
      </c>
      <c r="G157" s="267"/>
      <c r="H157" s="313" t="s">
        <v>1315</v>
      </c>
      <c r="I157" s="313" t="s">
        <v>1277</v>
      </c>
      <c r="J157" s="313">
        <v>50</v>
      </c>
      <c r="K157" s="309"/>
    </row>
    <row r="158" spans="2:11" ht="15" customHeight="1">
      <c r="B158" s="288"/>
      <c r="C158" s="313" t="s">
        <v>1300</v>
      </c>
      <c r="D158" s="267"/>
      <c r="E158" s="267"/>
      <c r="F158" s="314" t="s">
        <v>1281</v>
      </c>
      <c r="G158" s="267"/>
      <c r="H158" s="313" t="s">
        <v>1315</v>
      </c>
      <c r="I158" s="313" t="s">
        <v>1277</v>
      </c>
      <c r="J158" s="313">
        <v>50</v>
      </c>
      <c r="K158" s="309"/>
    </row>
    <row r="159" spans="2:11" ht="15" customHeight="1">
      <c r="B159" s="288"/>
      <c r="C159" s="313" t="s">
        <v>116</v>
      </c>
      <c r="D159" s="267"/>
      <c r="E159" s="267"/>
      <c r="F159" s="314" t="s">
        <v>1275</v>
      </c>
      <c r="G159" s="267"/>
      <c r="H159" s="313" t="s">
        <v>1337</v>
      </c>
      <c r="I159" s="313" t="s">
        <v>1277</v>
      </c>
      <c r="J159" s="313" t="s">
        <v>1338</v>
      </c>
      <c r="K159" s="309"/>
    </row>
    <row r="160" spans="2:11" ht="15" customHeight="1">
      <c r="B160" s="288"/>
      <c r="C160" s="313" t="s">
        <v>1339</v>
      </c>
      <c r="D160" s="267"/>
      <c r="E160" s="267"/>
      <c r="F160" s="314" t="s">
        <v>1275</v>
      </c>
      <c r="G160" s="267"/>
      <c r="H160" s="313" t="s">
        <v>1340</v>
      </c>
      <c r="I160" s="313" t="s">
        <v>1310</v>
      </c>
      <c r="J160" s="313"/>
      <c r="K160" s="309"/>
    </row>
    <row r="161" spans="2:11" ht="15" customHeight="1">
      <c r="B161" s="315"/>
      <c r="C161" s="297"/>
      <c r="D161" s="297"/>
      <c r="E161" s="297"/>
      <c r="F161" s="297"/>
      <c r="G161" s="297"/>
      <c r="H161" s="297"/>
      <c r="I161" s="297"/>
      <c r="J161" s="297"/>
      <c r="K161" s="316"/>
    </row>
    <row r="162" spans="2:11" ht="18.75" customHeight="1">
      <c r="B162" s="264"/>
      <c r="C162" s="267"/>
      <c r="D162" s="267"/>
      <c r="E162" s="267"/>
      <c r="F162" s="287"/>
      <c r="G162" s="267"/>
      <c r="H162" s="267"/>
      <c r="I162" s="267"/>
      <c r="J162" s="267"/>
      <c r="K162" s="264"/>
    </row>
    <row r="163" spans="2:1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pans="2:1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pans="2:11" ht="45" customHeight="1">
      <c r="B165" s="259"/>
      <c r="C165" s="388" t="s">
        <v>1341</v>
      </c>
      <c r="D165" s="388"/>
      <c r="E165" s="388"/>
      <c r="F165" s="388"/>
      <c r="G165" s="388"/>
      <c r="H165" s="388"/>
      <c r="I165" s="388"/>
      <c r="J165" s="388"/>
      <c r="K165" s="260"/>
    </row>
    <row r="166" spans="2:11" ht="17.25" customHeight="1">
      <c r="B166" s="259"/>
      <c r="C166" s="280" t="s">
        <v>1269</v>
      </c>
      <c r="D166" s="280"/>
      <c r="E166" s="280"/>
      <c r="F166" s="280" t="s">
        <v>1270</v>
      </c>
      <c r="G166" s="317"/>
      <c r="H166" s="318" t="s">
        <v>60</v>
      </c>
      <c r="I166" s="318" t="s">
        <v>63</v>
      </c>
      <c r="J166" s="280" t="s">
        <v>1271</v>
      </c>
      <c r="K166" s="260"/>
    </row>
    <row r="167" spans="2:11" ht="17.25" customHeight="1">
      <c r="B167" s="261"/>
      <c r="C167" s="282" t="s">
        <v>1272</v>
      </c>
      <c r="D167" s="282"/>
      <c r="E167" s="282"/>
      <c r="F167" s="283" t="s">
        <v>1273</v>
      </c>
      <c r="G167" s="319"/>
      <c r="H167" s="320"/>
      <c r="I167" s="320"/>
      <c r="J167" s="282" t="s">
        <v>1274</v>
      </c>
      <c r="K167" s="262"/>
    </row>
    <row r="168" spans="2:11" ht="5.25" customHeight="1">
      <c r="B168" s="288"/>
      <c r="C168" s="285"/>
      <c r="D168" s="285"/>
      <c r="E168" s="285"/>
      <c r="F168" s="285"/>
      <c r="G168" s="286"/>
      <c r="H168" s="285"/>
      <c r="I168" s="285"/>
      <c r="J168" s="285"/>
      <c r="K168" s="309"/>
    </row>
    <row r="169" spans="2:11" ht="15" customHeight="1">
      <c r="B169" s="288"/>
      <c r="C169" s="267" t="s">
        <v>1278</v>
      </c>
      <c r="D169" s="267"/>
      <c r="E169" s="267"/>
      <c r="F169" s="287" t="s">
        <v>1275</v>
      </c>
      <c r="G169" s="267"/>
      <c r="H169" s="267" t="s">
        <v>1315</v>
      </c>
      <c r="I169" s="267" t="s">
        <v>1277</v>
      </c>
      <c r="J169" s="267">
        <v>120</v>
      </c>
      <c r="K169" s="309"/>
    </row>
    <row r="170" spans="2:11" ht="15" customHeight="1">
      <c r="B170" s="288"/>
      <c r="C170" s="267" t="s">
        <v>1324</v>
      </c>
      <c r="D170" s="267"/>
      <c r="E170" s="267"/>
      <c r="F170" s="287" t="s">
        <v>1275</v>
      </c>
      <c r="G170" s="267"/>
      <c r="H170" s="267" t="s">
        <v>1325</v>
      </c>
      <c r="I170" s="267" t="s">
        <v>1277</v>
      </c>
      <c r="J170" s="267" t="s">
        <v>1326</v>
      </c>
      <c r="K170" s="309"/>
    </row>
    <row r="171" spans="2:11" ht="15" customHeight="1">
      <c r="B171" s="288"/>
      <c r="C171" s="267" t="s">
        <v>92</v>
      </c>
      <c r="D171" s="267"/>
      <c r="E171" s="267"/>
      <c r="F171" s="287" t="s">
        <v>1275</v>
      </c>
      <c r="G171" s="267"/>
      <c r="H171" s="267" t="s">
        <v>1342</v>
      </c>
      <c r="I171" s="267" t="s">
        <v>1277</v>
      </c>
      <c r="J171" s="267" t="s">
        <v>1326</v>
      </c>
      <c r="K171" s="309"/>
    </row>
    <row r="172" spans="2:11" ht="15" customHeight="1">
      <c r="B172" s="288"/>
      <c r="C172" s="267" t="s">
        <v>1280</v>
      </c>
      <c r="D172" s="267"/>
      <c r="E172" s="267"/>
      <c r="F172" s="287" t="s">
        <v>1281</v>
      </c>
      <c r="G172" s="267"/>
      <c r="H172" s="267" t="s">
        <v>1342</v>
      </c>
      <c r="I172" s="267" t="s">
        <v>1277</v>
      </c>
      <c r="J172" s="267">
        <v>50</v>
      </c>
      <c r="K172" s="309"/>
    </row>
    <row r="173" spans="2:11" ht="15" customHeight="1">
      <c r="B173" s="288"/>
      <c r="C173" s="267" t="s">
        <v>1283</v>
      </c>
      <c r="D173" s="267"/>
      <c r="E173" s="267"/>
      <c r="F173" s="287" t="s">
        <v>1275</v>
      </c>
      <c r="G173" s="267"/>
      <c r="H173" s="267" t="s">
        <v>1342</v>
      </c>
      <c r="I173" s="267" t="s">
        <v>1285</v>
      </c>
      <c r="J173" s="267"/>
      <c r="K173" s="309"/>
    </row>
    <row r="174" spans="2:11" ht="15" customHeight="1">
      <c r="B174" s="288"/>
      <c r="C174" s="267" t="s">
        <v>1294</v>
      </c>
      <c r="D174" s="267"/>
      <c r="E174" s="267"/>
      <c r="F174" s="287" t="s">
        <v>1281</v>
      </c>
      <c r="G174" s="267"/>
      <c r="H174" s="267" t="s">
        <v>1342</v>
      </c>
      <c r="I174" s="267" t="s">
        <v>1277</v>
      </c>
      <c r="J174" s="267">
        <v>50</v>
      </c>
      <c r="K174" s="309"/>
    </row>
    <row r="175" spans="2:11" ht="15" customHeight="1">
      <c r="B175" s="288"/>
      <c r="C175" s="267" t="s">
        <v>1302</v>
      </c>
      <c r="D175" s="267"/>
      <c r="E175" s="267"/>
      <c r="F175" s="287" t="s">
        <v>1281</v>
      </c>
      <c r="G175" s="267"/>
      <c r="H175" s="267" t="s">
        <v>1342</v>
      </c>
      <c r="I175" s="267" t="s">
        <v>1277</v>
      </c>
      <c r="J175" s="267">
        <v>50</v>
      </c>
      <c r="K175" s="309"/>
    </row>
    <row r="176" spans="2:11" ht="15" customHeight="1">
      <c r="B176" s="288"/>
      <c r="C176" s="267" t="s">
        <v>1300</v>
      </c>
      <c r="D176" s="267"/>
      <c r="E176" s="267"/>
      <c r="F176" s="287" t="s">
        <v>1281</v>
      </c>
      <c r="G176" s="267"/>
      <c r="H176" s="267" t="s">
        <v>1342</v>
      </c>
      <c r="I176" s="267" t="s">
        <v>1277</v>
      </c>
      <c r="J176" s="267">
        <v>50</v>
      </c>
      <c r="K176" s="309"/>
    </row>
    <row r="177" spans="2:11" ht="15" customHeight="1">
      <c r="B177" s="288"/>
      <c r="C177" s="267" t="s">
        <v>123</v>
      </c>
      <c r="D177" s="267"/>
      <c r="E177" s="267"/>
      <c r="F177" s="287" t="s">
        <v>1275</v>
      </c>
      <c r="G177" s="267"/>
      <c r="H177" s="267" t="s">
        <v>1343</v>
      </c>
      <c r="I177" s="267" t="s">
        <v>1344</v>
      </c>
      <c r="J177" s="267"/>
      <c r="K177" s="309"/>
    </row>
    <row r="178" spans="2:11" ht="15" customHeight="1">
      <c r="B178" s="288"/>
      <c r="C178" s="267" t="s">
        <v>63</v>
      </c>
      <c r="D178" s="267"/>
      <c r="E178" s="267"/>
      <c r="F178" s="287" t="s">
        <v>1275</v>
      </c>
      <c r="G178" s="267"/>
      <c r="H178" s="267" t="s">
        <v>1345</v>
      </c>
      <c r="I178" s="267" t="s">
        <v>1346</v>
      </c>
      <c r="J178" s="267">
        <v>1</v>
      </c>
      <c r="K178" s="309"/>
    </row>
    <row r="179" spans="2:11" ht="15" customHeight="1">
      <c r="B179" s="288"/>
      <c r="C179" s="267" t="s">
        <v>59</v>
      </c>
      <c r="D179" s="267"/>
      <c r="E179" s="267"/>
      <c r="F179" s="287" t="s">
        <v>1275</v>
      </c>
      <c r="G179" s="267"/>
      <c r="H179" s="267" t="s">
        <v>1347</v>
      </c>
      <c r="I179" s="267" t="s">
        <v>1277</v>
      </c>
      <c r="J179" s="267">
        <v>20</v>
      </c>
      <c r="K179" s="309"/>
    </row>
    <row r="180" spans="2:11" ht="15" customHeight="1">
      <c r="B180" s="288"/>
      <c r="C180" s="267" t="s">
        <v>60</v>
      </c>
      <c r="D180" s="267"/>
      <c r="E180" s="267"/>
      <c r="F180" s="287" t="s">
        <v>1275</v>
      </c>
      <c r="G180" s="267"/>
      <c r="H180" s="267" t="s">
        <v>1348</v>
      </c>
      <c r="I180" s="267" t="s">
        <v>1277</v>
      </c>
      <c r="J180" s="267">
        <v>255</v>
      </c>
      <c r="K180" s="309"/>
    </row>
    <row r="181" spans="2:11" ht="15" customHeight="1">
      <c r="B181" s="288"/>
      <c r="C181" s="267" t="s">
        <v>124</v>
      </c>
      <c r="D181" s="267"/>
      <c r="E181" s="267"/>
      <c r="F181" s="287" t="s">
        <v>1275</v>
      </c>
      <c r="G181" s="267"/>
      <c r="H181" s="267" t="s">
        <v>1239</v>
      </c>
      <c r="I181" s="267" t="s">
        <v>1277</v>
      </c>
      <c r="J181" s="267">
        <v>10</v>
      </c>
      <c r="K181" s="309"/>
    </row>
    <row r="182" spans="2:11" ht="15" customHeight="1">
      <c r="B182" s="288"/>
      <c r="C182" s="267" t="s">
        <v>125</v>
      </c>
      <c r="D182" s="267"/>
      <c r="E182" s="267"/>
      <c r="F182" s="287" t="s">
        <v>1275</v>
      </c>
      <c r="G182" s="267"/>
      <c r="H182" s="267" t="s">
        <v>1349</v>
      </c>
      <c r="I182" s="267" t="s">
        <v>1310</v>
      </c>
      <c r="J182" s="267"/>
      <c r="K182" s="309"/>
    </row>
    <row r="183" spans="2:11" ht="15" customHeight="1">
      <c r="B183" s="288"/>
      <c r="C183" s="267" t="s">
        <v>1350</v>
      </c>
      <c r="D183" s="267"/>
      <c r="E183" s="267"/>
      <c r="F183" s="287" t="s">
        <v>1275</v>
      </c>
      <c r="G183" s="267"/>
      <c r="H183" s="267" t="s">
        <v>1351</v>
      </c>
      <c r="I183" s="267" t="s">
        <v>1310</v>
      </c>
      <c r="J183" s="267"/>
      <c r="K183" s="309"/>
    </row>
    <row r="184" spans="2:11" ht="15" customHeight="1">
      <c r="B184" s="288"/>
      <c r="C184" s="267" t="s">
        <v>1339</v>
      </c>
      <c r="D184" s="267"/>
      <c r="E184" s="267"/>
      <c r="F184" s="287" t="s">
        <v>1275</v>
      </c>
      <c r="G184" s="267"/>
      <c r="H184" s="267" t="s">
        <v>1352</v>
      </c>
      <c r="I184" s="267" t="s">
        <v>1310</v>
      </c>
      <c r="J184" s="267"/>
      <c r="K184" s="309"/>
    </row>
    <row r="185" spans="2:11" ht="15" customHeight="1">
      <c r="B185" s="288"/>
      <c r="C185" s="267" t="s">
        <v>127</v>
      </c>
      <c r="D185" s="267"/>
      <c r="E185" s="267"/>
      <c r="F185" s="287" t="s">
        <v>1281</v>
      </c>
      <c r="G185" s="267"/>
      <c r="H185" s="267" t="s">
        <v>1353</v>
      </c>
      <c r="I185" s="267" t="s">
        <v>1277</v>
      </c>
      <c r="J185" s="267">
        <v>50</v>
      </c>
      <c r="K185" s="309"/>
    </row>
    <row r="186" spans="2:11" ht="15" customHeight="1">
      <c r="B186" s="288"/>
      <c r="C186" s="267" t="s">
        <v>1354</v>
      </c>
      <c r="D186" s="267"/>
      <c r="E186" s="267"/>
      <c r="F186" s="287" t="s">
        <v>1281</v>
      </c>
      <c r="G186" s="267"/>
      <c r="H186" s="267" t="s">
        <v>1355</v>
      </c>
      <c r="I186" s="267" t="s">
        <v>1356</v>
      </c>
      <c r="J186" s="267"/>
      <c r="K186" s="309"/>
    </row>
    <row r="187" spans="2:11" ht="15" customHeight="1">
      <c r="B187" s="288"/>
      <c r="C187" s="267" t="s">
        <v>1357</v>
      </c>
      <c r="D187" s="267"/>
      <c r="E187" s="267"/>
      <c r="F187" s="287" t="s">
        <v>1281</v>
      </c>
      <c r="G187" s="267"/>
      <c r="H187" s="267" t="s">
        <v>1358</v>
      </c>
      <c r="I187" s="267" t="s">
        <v>1356</v>
      </c>
      <c r="J187" s="267"/>
      <c r="K187" s="309"/>
    </row>
    <row r="188" spans="2:11" ht="15" customHeight="1">
      <c r="B188" s="288"/>
      <c r="C188" s="267" t="s">
        <v>1359</v>
      </c>
      <c r="D188" s="267"/>
      <c r="E188" s="267"/>
      <c r="F188" s="287" t="s">
        <v>1281</v>
      </c>
      <c r="G188" s="267"/>
      <c r="H188" s="267" t="s">
        <v>1360</v>
      </c>
      <c r="I188" s="267" t="s">
        <v>1356</v>
      </c>
      <c r="J188" s="267"/>
      <c r="K188" s="309"/>
    </row>
    <row r="189" spans="2:11" ht="15" customHeight="1">
      <c r="B189" s="288"/>
      <c r="C189" s="321" t="s">
        <v>1361</v>
      </c>
      <c r="D189" s="267"/>
      <c r="E189" s="267"/>
      <c r="F189" s="287" t="s">
        <v>1281</v>
      </c>
      <c r="G189" s="267"/>
      <c r="H189" s="267" t="s">
        <v>1362</v>
      </c>
      <c r="I189" s="267" t="s">
        <v>1363</v>
      </c>
      <c r="J189" s="322" t="s">
        <v>1364</v>
      </c>
      <c r="K189" s="309"/>
    </row>
    <row r="190" spans="2:11" ht="15" customHeight="1">
      <c r="B190" s="288"/>
      <c r="C190" s="273" t="s">
        <v>48</v>
      </c>
      <c r="D190" s="267"/>
      <c r="E190" s="267"/>
      <c r="F190" s="287" t="s">
        <v>1275</v>
      </c>
      <c r="G190" s="267"/>
      <c r="H190" s="264" t="s">
        <v>1365</v>
      </c>
      <c r="I190" s="267" t="s">
        <v>1366</v>
      </c>
      <c r="J190" s="267"/>
      <c r="K190" s="309"/>
    </row>
    <row r="191" spans="2:11" ht="15" customHeight="1">
      <c r="B191" s="288"/>
      <c r="C191" s="273" t="s">
        <v>1367</v>
      </c>
      <c r="D191" s="267"/>
      <c r="E191" s="267"/>
      <c r="F191" s="287" t="s">
        <v>1275</v>
      </c>
      <c r="G191" s="267"/>
      <c r="H191" s="267" t="s">
        <v>1368</v>
      </c>
      <c r="I191" s="267" t="s">
        <v>1310</v>
      </c>
      <c r="J191" s="267"/>
      <c r="K191" s="309"/>
    </row>
    <row r="192" spans="2:11" ht="15" customHeight="1">
      <c r="B192" s="288"/>
      <c r="C192" s="273" t="s">
        <v>1369</v>
      </c>
      <c r="D192" s="267"/>
      <c r="E192" s="267"/>
      <c r="F192" s="287" t="s">
        <v>1275</v>
      </c>
      <c r="G192" s="267"/>
      <c r="H192" s="267" t="s">
        <v>1370</v>
      </c>
      <c r="I192" s="267" t="s">
        <v>1310</v>
      </c>
      <c r="J192" s="267"/>
      <c r="K192" s="309"/>
    </row>
    <row r="193" spans="2:11" ht="15" customHeight="1">
      <c r="B193" s="288"/>
      <c r="C193" s="273" t="s">
        <v>1371</v>
      </c>
      <c r="D193" s="267"/>
      <c r="E193" s="267"/>
      <c r="F193" s="287" t="s">
        <v>1281</v>
      </c>
      <c r="G193" s="267"/>
      <c r="H193" s="267" t="s">
        <v>1372</v>
      </c>
      <c r="I193" s="267" t="s">
        <v>1310</v>
      </c>
      <c r="J193" s="267"/>
      <c r="K193" s="309"/>
    </row>
    <row r="194" spans="2:11" ht="15" customHeight="1">
      <c r="B194" s="315"/>
      <c r="C194" s="323"/>
      <c r="D194" s="297"/>
      <c r="E194" s="297"/>
      <c r="F194" s="297"/>
      <c r="G194" s="297"/>
      <c r="H194" s="297"/>
      <c r="I194" s="297"/>
      <c r="J194" s="297"/>
      <c r="K194" s="316"/>
    </row>
    <row r="195" spans="2:11" ht="18.75" customHeight="1">
      <c r="B195" s="264"/>
      <c r="C195" s="267"/>
      <c r="D195" s="267"/>
      <c r="E195" s="267"/>
      <c r="F195" s="287"/>
      <c r="G195" s="267"/>
      <c r="H195" s="267"/>
      <c r="I195" s="267"/>
      <c r="J195" s="267"/>
      <c r="K195" s="264"/>
    </row>
    <row r="196" spans="2:11" ht="18.75" customHeight="1">
      <c r="B196" s="264"/>
      <c r="C196" s="267"/>
      <c r="D196" s="267"/>
      <c r="E196" s="267"/>
      <c r="F196" s="287"/>
      <c r="G196" s="267"/>
      <c r="H196" s="267"/>
      <c r="I196" s="267"/>
      <c r="J196" s="267"/>
      <c r="K196" s="264"/>
    </row>
    <row r="197" spans="2:11" ht="18.75" customHeight="1">
      <c r="B197" s="274"/>
      <c r="C197" s="274"/>
      <c r="D197" s="274"/>
      <c r="E197" s="274"/>
      <c r="F197" s="274"/>
      <c r="G197" s="274"/>
      <c r="H197" s="274"/>
      <c r="I197" s="274"/>
      <c r="J197" s="274"/>
      <c r="K197" s="274"/>
    </row>
    <row r="198" spans="2:11" ht="13.5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spans="2:11" ht="21">
      <c r="B199" s="259"/>
      <c r="C199" s="388" t="s">
        <v>1373</v>
      </c>
      <c r="D199" s="388"/>
      <c r="E199" s="388"/>
      <c r="F199" s="388"/>
      <c r="G199" s="388"/>
      <c r="H199" s="388"/>
      <c r="I199" s="388"/>
      <c r="J199" s="388"/>
      <c r="K199" s="260"/>
    </row>
    <row r="200" spans="2:11" ht="25.5" customHeight="1">
      <c r="B200" s="259"/>
      <c r="C200" s="324" t="s">
        <v>1374</v>
      </c>
      <c r="D200" s="324"/>
      <c r="E200" s="324"/>
      <c r="F200" s="324" t="s">
        <v>1375</v>
      </c>
      <c r="G200" s="325"/>
      <c r="H200" s="387" t="s">
        <v>1376</v>
      </c>
      <c r="I200" s="387"/>
      <c r="J200" s="387"/>
      <c r="K200" s="260"/>
    </row>
    <row r="201" spans="2:11" ht="5.25" customHeight="1">
      <c r="B201" s="288"/>
      <c r="C201" s="285"/>
      <c r="D201" s="285"/>
      <c r="E201" s="285"/>
      <c r="F201" s="285"/>
      <c r="G201" s="267"/>
      <c r="H201" s="285"/>
      <c r="I201" s="285"/>
      <c r="J201" s="285"/>
      <c r="K201" s="309"/>
    </row>
    <row r="202" spans="2:11" ht="15" customHeight="1">
      <c r="B202" s="288"/>
      <c r="C202" s="267" t="s">
        <v>1366</v>
      </c>
      <c r="D202" s="267"/>
      <c r="E202" s="267"/>
      <c r="F202" s="287" t="s">
        <v>49</v>
      </c>
      <c r="G202" s="267"/>
      <c r="H202" s="386" t="s">
        <v>1377</v>
      </c>
      <c r="I202" s="386"/>
      <c r="J202" s="386"/>
      <c r="K202" s="309"/>
    </row>
    <row r="203" spans="2:11" ht="15" customHeight="1">
      <c r="B203" s="288"/>
      <c r="C203" s="294"/>
      <c r="D203" s="267"/>
      <c r="E203" s="267"/>
      <c r="F203" s="287" t="s">
        <v>50</v>
      </c>
      <c r="G203" s="267"/>
      <c r="H203" s="386" t="s">
        <v>1378</v>
      </c>
      <c r="I203" s="386"/>
      <c r="J203" s="386"/>
      <c r="K203" s="309"/>
    </row>
    <row r="204" spans="2:11" ht="15" customHeight="1">
      <c r="B204" s="288"/>
      <c r="C204" s="294"/>
      <c r="D204" s="267"/>
      <c r="E204" s="267"/>
      <c r="F204" s="287" t="s">
        <v>53</v>
      </c>
      <c r="G204" s="267"/>
      <c r="H204" s="386" t="s">
        <v>1379</v>
      </c>
      <c r="I204" s="386"/>
      <c r="J204" s="386"/>
      <c r="K204" s="309"/>
    </row>
    <row r="205" spans="2:11" ht="15" customHeight="1">
      <c r="B205" s="288"/>
      <c r="C205" s="267"/>
      <c r="D205" s="267"/>
      <c r="E205" s="267"/>
      <c r="F205" s="287" t="s">
        <v>51</v>
      </c>
      <c r="G205" s="267"/>
      <c r="H205" s="386" t="s">
        <v>1380</v>
      </c>
      <c r="I205" s="386"/>
      <c r="J205" s="386"/>
      <c r="K205" s="309"/>
    </row>
    <row r="206" spans="2:11" ht="15" customHeight="1">
      <c r="B206" s="288"/>
      <c r="C206" s="267"/>
      <c r="D206" s="267"/>
      <c r="E206" s="267"/>
      <c r="F206" s="287" t="s">
        <v>52</v>
      </c>
      <c r="G206" s="267"/>
      <c r="H206" s="386" t="s">
        <v>1381</v>
      </c>
      <c r="I206" s="386"/>
      <c r="J206" s="386"/>
      <c r="K206" s="309"/>
    </row>
    <row r="207" spans="2:11" ht="15" customHeight="1">
      <c r="B207" s="288"/>
      <c r="C207" s="267"/>
      <c r="D207" s="267"/>
      <c r="E207" s="267"/>
      <c r="F207" s="287"/>
      <c r="G207" s="267"/>
      <c r="H207" s="267"/>
      <c r="I207" s="267"/>
      <c r="J207" s="267"/>
      <c r="K207" s="309"/>
    </row>
    <row r="208" spans="2:11" ht="15" customHeight="1">
      <c r="B208" s="288"/>
      <c r="C208" s="267" t="s">
        <v>1322</v>
      </c>
      <c r="D208" s="267"/>
      <c r="E208" s="267"/>
      <c r="F208" s="287" t="s">
        <v>90</v>
      </c>
      <c r="G208" s="267"/>
      <c r="H208" s="386" t="s">
        <v>1382</v>
      </c>
      <c r="I208" s="386"/>
      <c r="J208" s="386"/>
      <c r="K208" s="309"/>
    </row>
    <row r="209" spans="2:11" ht="15" customHeight="1">
      <c r="B209" s="288"/>
      <c r="C209" s="294"/>
      <c r="D209" s="267"/>
      <c r="E209" s="267"/>
      <c r="F209" s="287" t="s">
        <v>1219</v>
      </c>
      <c r="G209" s="267"/>
      <c r="H209" s="386" t="s">
        <v>1220</v>
      </c>
      <c r="I209" s="386"/>
      <c r="J209" s="386"/>
      <c r="K209" s="309"/>
    </row>
    <row r="210" spans="2:11" ht="15" customHeight="1">
      <c r="B210" s="288"/>
      <c r="C210" s="267"/>
      <c r="D210" s="267"/>
      <c r="E210" s="267"/>
      <c r="F210" s="287" t="s">
        <v>1217</v>
      </c>
      <c r="G210" s="267"/>
      <c r="H210" s="386" t="s">
        <v>1383</v>
      </c>
      <c r="I210" s="386"/>
      <c r="J210" s="386"/>
      <c r="K210" s="309"/>
    </row>
    <row r="211" spans="2:11" ht="15" customHeight="1">
      <c r="B211" s="326"/>
      <c r="C211" s="294"/>
      <c r="D211" s="294"/>
      <c r="E211" s="294"/>
      <c r="F211" s="287" t="s">
        <v>1221</v>
      </c>
      <c r="G211" s="273"/>
      <c r="H211" s="385" t="s">
        <v>1222</v>
      </c>
      <c r="I211" s="385"/>
      <c r="J211" s="385"/>
      <c r="K211" s="327"/>
    </row>
    <row r="212" spans="2:11" ht="15" customHeight="1">
      <c r="B212" s="326"/>
      <c r="C212" s="294"/>
      <c r="D212" s="294"/>
      <c r="E212" s="294"/>
      <c r="F212" s="287" t="s">
        <v>85</v>
      </c>
      <c r="G212" s="273"/>
      <c r="H212" s="385" t="s">
        <v>84</v>
      </c>
      <c r="I212" s="385"/>
      <c r="J212" s="385"/>
      <c r="K212" s="327"/>
    </row>
    <row r="213" spans="2:11" ht="15" customHeight="1">
      <c r="B213" s="326"/>
      <c r="C213" s="294"/>
      <c r="D213" s="294"/>
      <c r="E213" s="294"/>
      <c r="F213" s="328"/>
      <c r="G213" s="273"/>
      <c r="H213" s="329"/>
      <c r="I213" s="329"/>
      <c r="J213" s="329"/>
      <c r="K213" s="327"/>
    </row>
    <row r="214" spans="2:11" ht="15" customHeight="1">
      <c r="B214" s="326"/>
      <c r="C214" s="267" t="s">
        <v>1346</v>
      </c>
      <c r="D214" s="294"/>
      <c r="E214" s="294"/>
      <c r="F214" s="287">
        <v>1</v>
      </c>
      <c r="G214" s="273"/>
      <c r="H214" s="385" t="s">
        <v>1384</v>
      </c>
      <c r="I214" s="385"/>
      <c r="J214" s="385"/>
      <c r="K214" s="327"/>
    </row>
    <row r="215" spans="2:11" ht="15" customHeight="1">
      <c r="B215" s="326"/>
      <c r="C215" s="294"/>
      <c r="D215" s="294"/>
      <c r="E215" s="294"/>
      <c r="F215" s="287">
        <v>2</v>
      </c>
      <c r="G215" s="273"/>
      <c r="H215" s="385" t="s">
        <v>1385</v>
      </c>
      <c r="I215" s="385"/>
      <c r="J215" s="385"/>
      <c r="K215" s="327"/>
    </row>
    <row r="216" spans="2:11" ht="15" customHeight="1">
      <c r="B216" s="326"/>
      <c r="C216" s="294"/>
      <c r="D216" s="294"/>
      <c r="E216" s="294"/>
      <c r="F216" s="287">
        <v>3</v>
      </c>
      <c r="G216" s="273"/>
      <c r="H216" s="385" t="s">
        <v>1386</v>
      </c>
      <c r="I216" s="385"/>
      <c r="J216" s="385"/>
      <c r="K216" s="327"/>
    </row>
    <row r="217" spans="2:11" ht="15" customHeight="1">
      <c r="B217" s="326"/>
      <c r="C217" s="294"/>
      <c r="D217" s="294"/>
      <c r="E217" s="294"/>
      <c r="F217" s="287">
        <v>4</v>
      </c>
      <c r="G217" s="273"/>
      <c r="H217" s="385" t="s">
        <v>1387</v>
      </c>
      <c r="I217" s="385"/>
      <c r="J217" s="385"/>
      <c r="K217" s="327"/>
    </row>
    <row r="218" spans="2:11" ht="12.75" customHeight="1">
      <c r="B218" s="330"/>
      <c r="C218" s="331"/>
      <c r="D218" s="331"/>
      <c r="E218" s="331"/>
      <c r="F218" s="331"/>
      <c r="G218" s="331"/>
      <c r="H218" s="331"/>
      <c r="I218" s="331"/>
      <c r="J218" s="331"/>
      <c r="K218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OST.1</vt:lpstr>
      <vt:lpstr>SO 01.1.1</vt:lpstr>
      <vt:lpstr>SO 01.1.2</vt:lpstr>
      <vt:lpstr>SO 01.1.3</vt:lpstr>
      <vt:lpstr>SO 01.1.4</vt:lpstr>
      <vt:lpstr>SO 01.2</vt:lpstr>
      <vt:lpstr>SO 02</vt:lpstr>
      <vt:lpstr>Pokyny pro vyplnění</vt:lpstr>
      <vt:lpstr>OST.1!Názvy_tisku</vt:lpstr>
      <vt:lpstr>'Rekapitulace stavby'!Názvy_tisku</vt:lpstr>
      <vt:lpstr>'SO 01.1.1'!Názvy_tisku</vt:lpstr>
      <vt:lpstr>'SO 01.1.2'!Názvy_tisku</vt:lpstr>
      <vt:lpstr>'SO 01.1.3'!Názvy_tisku</vt:lpstr>
      <vt:lpstr>'SO 01.1.4'!Názvy_tisku</vt:lpstr>
      <vt:lpstr>'SO 01.2'!Názvy_tisku</vt:lpstr>
      <vt:lpstr>'SO 02'!Názvy_tisku</vt:lpstr>
      <vt:lpstr>OST.1!Oblast_tisku</vt:lpstr>
      <vt:lpstr>'Pokyny pro vyplnění'!Oblast_tisku</vt:lpstr>
      <vt:lpstr>'Rekapitulace stavby'!Oblast_tisku</vt:lpstr>
      <vt:lpstr>'SO 01.1.1'!Oblast_tisku</vt:lpstr>
      <vt:lpstr>'SO 01.1.2'!Oblast_tisku</vt:lpstr>
      <vt:lpstr>'SO 01.1.3'!Oblast_tisku</vt:lpstr>
      <vt:lpstr>'SO 01.1.4'!Oblast_tisku</vt:lpstr>
      <vt:lpstr>'SO 01.2'!Oblast_tisku</vt:lpstr>
      <vt:lpstr>'SO 02'!Oblast_tisku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Jendruscak, Michal_x000d_</dc:creator>
  <cp:lastModifiedBy>Jendruscak, Michal</cp:lastModifiedBy>
  <cp:lastPrinted>2019-02-19T09:46:54Z</cp:lastPrinted>
  <dcterms:created xsi:type="dcterms:W3CDTF">2019-02-19T09:44:38Z</dcterms:created>
  <dcterms:modified xsi:type="dcterms:W3CDTF">2019-02-19T09:47:04Z</dcterms:modified>
</cp:coreProperties>
</file>